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8_{0E601F1A-B94B-4FFB-A369-4C9F401E08B3}" xr6:coauthVersionLast="37" xr6:coauthVersionMax="37" xr10:uidLastSave="{00000000-0000-0000-0000-000000000000}"/>
  <bookViews>
    <workbookView xWindow="360" yWindow="120" windowWidth="11340" windowHeight="5520" xr2:uid="{00000000-000D-0000-FFFF-FFFF00000000}"/>
  </bookViews>
  <sheets>
    <sheet name="Forside" sheetId="1" r:id="rId1"/>
    <sheet name="Leveringsplan" sheetId="3" r:id="rId2"/>
    <sheet name="Fragtsatser" sheetId="4" r:id="rId3"/>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55" i="1" l="1"/>
  <c r="D164" i="1" l="1"/>
  <c r="D167" i="1"/>
  <c r="D168" i="1"/>
  <c r="D169" i="1"/>
  <c r="D163" i="1"/>
  <c r="D162" i="1"/>
  <c r="E150" i="1"/>
  <c r="G144" i="1"/>
  <c r="G145" i="1" s="1"/>
  <c r="E144" i="1"/>
  <c r="E145" i="1" s="1"/>
  <c r="C144" i="1"/>
  <c r="G147" i="1"/>
  <c r="E147" i="1"/>
  <c r="C147" i="1"/>
  <c r="C145" i="1"/>
  <c r="E131" i="1"/>
  <c r="E96" i="1"/>
  <c r="G125" i="1"/>
  <c r="E125" i="1"/>
  <c r="E126" i="1" s="1"/>
  <c r="C125" i="1"/>
  <c r="G128" i="1"/>
  <c r="E128" i="1"/>
  <c r="C128" i="1"/>
  <c r="D165" i="1" l="1"/>
  <c r="G126" i="1"/>
  <c r="C126" i="1"/>
  <c r="D170" i="1" l="1"/>
  <c r="D176" i="1" s="1"/>
  <c r="G93" i="1"/>
  <c r="E93" i="1"/>
  <c r="C93" i="1"/>
  <c r="G91" i="1"/>
  <c r="E91" i="1"/>
  <c r="D178" i="1" l="1"/>
  <c r="D180" i="1"/>
  <c r="D177" i="1"/>
  <c r="D179" i="1"/>
  <c r="E45" i="3"/>
  <c r="E44" i="3"/>
  <c r="E43" i="3"/>
  <c r="E42" i="3"/>
  <c r="E41" i="3"/>
  <c r="E40" i="3"/>
  <c r="E39" i="3"/>
  <c r="E38" i="3"/>
  <c r="E37" i="3"/>
  <c r="E36" i="3"/>
  <c r="D49" i="1" l="1"/>
  <c r="D48" i="1"/>
  <c r="E92" i="1"/>
  <c r="D37" i="1"/>
  <c r="F96" i="1" l="1"/>
  <c r="H150" i="1"/>
  <c r="H131" i="1"/>
  <c r="F150" i="1"/>
  <c r="D150" i="1"/>
  <c r="D131" i="1"/>
  <c r="F128" i="1"/>
  <c r="H125" i="1"/>
  <c r="F145" i="1"/>
  <c r="H128" i="1"/>
  <c r="H144" i="1"/>
  <c r="D145" i="1"/>
  <c r="H147" i="1"/>
  <c r="D144" i="1"/>
  <c r="F147" i="1"/>
  <c r="F125" i="1"/>
  <c r="D128" i="1"/>
  <c r="D147" i="1"/>
  <c r="H145" i="1"/>
  <c r="F126" i="1"/>
  <c r="F131" i="1"/>
  <c r="F144" i="1"/>
  <c r="D125" i="1"/>
  <c r="D126" i="1"/>
  <c r="H126" i="1"/>
  <c r="G151" i="1"/>
  <c r="H151" i="1" s="1"/>
  <c r="C151" i="1"/>
  <c r="D151" i="1" s="1"/>
  <c r="E151" i="1"/>
  <c r="F151" i="1" s="1"/>
  <c r="E152" i="1"/>
  <c r="F152" i="1" s="1"/>
  <c r="G152" i="1"/>
  <c r="H152" i="1" s="1"/>
  <c r="C152" i="1"/>
  <c r="D152" i="1" s="1"/>
  <c r="G132" i="1"/>
  <c r="H132" i="1" s="1"/>
  <c r="C132" i="1"/>
  <c r="D132" i="1" s="1"/>
  <c r="E132" i="1"/>
  <c r="F132" i="1" s="1"/>
  <c r="E133" i="1"/>
  <c r="F133" i="1" s="1"/>
  <c r="G133" i="1"/>
  <c r="H133" i="1" s="1"/>
  <c r="C133" i="1"/>
  <c r="D133" i="1" s="1"/>
  <c r="C97" i="1"/>
  <c r="D97" i="1" s="1"/>
  <c r="G97" i="1"/>
  <c r="H97" i="1" s="1"/>
  <c r="E97" i="1"/>
  <c r="F97" i="1" s="1"/>
  <c r="C98" i="1"/>
  <c r="D98" i="1" s="1"/>
  <c r="G98" i="1"/>
  <c r="H98" i="1" s="1"/>
  <c r="E98" i="1"/>
  <c r="F98" i="1" s="1"/>
  <c r="H96" i="1"/>
  <c r="D96" i="1"/>
  <c r="F92" i="1"/>
  <c r="D90" i="1"/>
  <c r="H90" i="1"/>
  <c r="F90" i="1"/>
  <c r="D93" i="1"/>
  <c r="H93" i="1"/>
  <c r="H91" i="1"/>
  <c r="F93" i="1"/>
  <c r="F91" i="1"/>
  <c r="D44" i="1"/>
  <c r="C91" i="1"/>
  <c r="D91" i="1" s="1"/>
  <c r="G156" i="1" l="1"/>
  <c r="E156" i="1"/>
  <c r="C137" i="1"/>
  <c r="G118" i="1"/>
  <c r="C156" i="1"/>
  <c r="E118" i="1"/>
  <c r="E137" i="1"/>
  <c r="C118" i="1"/>
  <c r="G137" i="1"/>
  <c r="G102" i="1"/>
  <c r="E102" i="1"/>
  <c r="C102" i="1"/>
  <c r="D40" i="1"/>
  <c r="D45" i="1" s="1"/>
  <c r="B161" i="3"/>
  <c r="E22" i="3"/>
  <c r="E33" i="3"/>
  <c r="E21" i="3"/>
  <c r="E23" i="3"/>
  <c r="E26" i="3"/>
  <c r="E35" i="3"/>
  <c r="E15" i="3"/>
  <c r="G136" i="3"/>
  <c r="G135" i="3"/>
  <c r="G116" i="3"/>
  <c r="G117" i="3"/>
  <c r="G118" i="3"/>
  <c r="G119" i="3"/>
  <c r="G120" i="3"/>
  <c r="G121" i="3"/>
  <c r="G122" i="3"/>
  <c r="G123" i="3"/>
  <c r="G124" i="3"/>
  <c r="G125" i="3"/>
  <c r="G126" i="3"/>
  <c r="G127" i="3"/>
  <c r="G128" i="3"/>
  <c r="G129" i="3"/>
  <c r="G130" i="3"/>
  <c r="G131" i="3"/>
  <c r="G132" i="3"/>
  <c r="G133" i="3"/>
  <c r="G134" i="3"/>
  <c r="G137" i="3"/>
  <c r="G138" i="3"/>
  <c r="G139" i="3"/>
  <c r="G140" i="3"/>
  <c r="G141" i="3"/>
  <c r="G142" i="3"/>
  <c r="G143" i="3"/>
  <c r="G144" i="3"/>
  <c r="G145" i="3"/>
  <c r="G146" i="3"/>
  <c r="G147" i="3"/>
  <c r="G148" i="3"/>
  <c r="G149" i="3"/>
  <c r="G150" i="3"/>
  <c r="G151" i="3"/>
  <c r="G152" i="3"/>
  <c r="G153" i="3"/>
  <c r="G154" i="3"/>
  <c r="G155" i="3"/>
  <c r="G156" i="3"/>
  <c r="G157" i="3"/>
  <c r="G159" i="3"/>
  <c r="G158" i="3"/>
  <c r="E16" i="3"/>
  <c r="E17" i="3"/>
  <c r="E18" i="3"/>
  <c r="E19" i="3"/>
  <c r="E20" i="3"/>
  <c r="E24" i="3"/>
  <c r="E25" i="3"/>
  <c r="E27" i="3"/>
  <c r="E28" i="3"/>
  <c r="E29" i="3"/>
  <c r="E30" i="3"/>
  <c r="E31" i="3"/>
  <c r="E32" i="3"/>
  <c r="E34" i="3"/>
  <c r="G161" i="3" l="1"/>
  <c r="G163" i="3" s="1"/>
  <c r="E161" i="3"/>
  <c r="E163" i="3" s="1"/>
  <c r="D38" i="1"/>
  <c r="G3" i="3" s="1"/>
  <c r="A168" i="3" s="1"/>
  <c r="B81" i="1" s="1"/>
  <c r="G149" i="1" l="1"/>
  <c r="H149" i="1" s="1"/>
  <c r="E149" i="1"/>
  <c r="F149" i="1" s="1"/>
  <c r="C149" i="1"/>
  <c r="D149" i="1" s="1"/>
  <c r="G130" i="1"/>
  <c r="H130" i="1" s="1"/>
  <c r="E130" i="1"/>
  <c r="F130" i="1" s="1"/>
  <c r="C130" i="1"/>
  <c r="D130" i="1" s="1"/>
  <c r="G129" i="1"/>
  <c r="H129" i="1" s="1"/>
  <c r="G148" i="1"/>
  <c r="H148" i="1" s="1"/>
  <c r="C129" i="1"/>
  <c r="D129" i="1" s="1"/>
  <c r="E148" i="1"/>
  <c r="F148" i="1" s="1"/>
  <c r="F153" i="1" s="1"/>
  <c r="F156" i="1" s="1"/>
  <c r="C148" i="1"/>
  <c r="D148" i="1" s="1"/>
  <c r="D153" i="1" s="1"/>
  <c r="D156" i="1" s="1"/>
  <c r="C94" i="1"/>
  <c r="D94" i="1" s="1"/>
  <c r="E129" i="1"/>
  <c r="F129" i="1" s="1"/>
  <c r="F134" i="1" s="1"/>
  <c r="F137" i="1" s="1"/>
  <c r="E94" i="1"/>
  <c r="F94" i="1" s="1"/>
  <c r="G94" i="1"/>
  <c r="H94" i="1" s="1"/>
  <c r="E95" i="1"/>
  <c r="F95" i="1" s="1"/>
  <c r="G95" i="1"/>
  <c r="H95" i="1" s="1"/>
  <c r="D39" i="1"/>
  <c r="C95" i="1"/>
  <c r="D95" i="1" s="1"/>
  <c r="H134" i="1" l="1"/>
  <c r="H137" i="1" s="1"/>
  <c r="D134" i="1"/>
  <c r="D137" i="1" s="1"/>
  <c r="H153" i="1"/>
  <c r="H156" i="1" s="1"/>
  <c r="D99" i="1"/>
  <c r="H99" i="1"/>
  <c r="H102" i="1" s="1"/>
  <c r="F99" i="1"/>
  <c r="F115" i="1" s="1"/>
  <c r="F118" i="1" s="1"/>
  <c r="D181" i="1"/>
  <c r="H109" i="1" l="1"/>
  <c r="H115" i="1"/>
  <c r="H118" i="1" s="1"/>
  <c r="D109" i="1"/>
  <c r="D115" i="1"/>
  <c r="D118" i="1" s="1"/>
  <c r="F102" i="1"/>
  <c r="F109" i="1"/>
  <c r="D102" i="1"/>
  <c r="D182" i="1" l="1"/>
  <c r="D183" i="1" s="1"/>
  <c r="C177" i="1" l="1"/>
  <c r="C176" i="1"/>
  <c r="C181" i="1"/>
  <c r="C179" i="1"/>
  <c r="C182" i="1"/>
  <c r="C183" i="1"/>
  <c r="C178" i="1"/>
  <c r="C180" i="1"/>
</calcChain>
</file>

<file path=xl/sharedStrings.xml><?xml version="1.0" encoding="utf-8"?>
<sst xmlns="http://schemas.openxmlformats.org/spreadsheetml/2006/main" count="668" uniqueCount="273">
  <si>
    <t>tons</t>
  </si>
  <si>
    <t>pct.</t>
  </si>
  <si>
    <t>kr</t>
  </si>
  <si>
    <t>Tillæg rene roer</t>
  </si>
  <si>
    <t>Tillæg tidlig levering</t>
  </si>
  <si>
    <t>Tillæg sen levering</t>
  </si>
  <si>
    <t>Pulp</t>
  </si>
  <si>
    <t>I alt, kr</t>
  </si>
  <si>
    <t>Pr. ton, kr</t>
  </si>
  <si>
    <t>ha</t>
  </si>
  <si>
    <t>Sukkertillæg</t>
  </si>
  <si>
    <t>Egne tal</t>
  </si>
  <si>
    <t>Renhedsprocent</t>
  </si>
  <si>
    <t>Areal med sukkerroer</t>
  </si>
  <si>
    <t>tons roer pr. ha</t>
  </si>
  <si>
    <t>tons polsukker</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</si>
  <si>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</si>
  <si>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</si>
  <si>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</si>
  <si>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</si>
  <si>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</si>
  <si>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</si>
  <si>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</si>
  <si>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</si>
  <si>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</si>
  <si>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</si>
  <si>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</si>
  <si>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</si>
  <si>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</si>
  <si>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</si>
  <si>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</si>
  <si>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</si>
  <si>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</si>
  <si>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</si>
  <si>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</si>
  <si>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</si>
  <si>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</si>
  <si>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</si>
  <si>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</si>
  <si>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</si>
  <si>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</si>
  <si>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</si>
  <si>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</si>
  <si>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</si>
  <si>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</si>
  <si>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</si>
  <si>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</si>
  <si>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</si>
  <si>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</si>
  <si>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</si>
  <si>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</si>
  <si>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</si>
  <si>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</si>
  <si>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</si>
  <si>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</si>
  <si>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</si>
  <si>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</si>
  <si>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</si>
  <si>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</si>
  <si>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</si>
  <si>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</si>
  <si>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</si>
  <si>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</si>
  <si>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</si>
  <si>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</si>
  <si>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</si>
  <si>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</si>
  <si>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</si>
  <si>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</si>
  <si>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</si>
  <si>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</si>
  <si>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</si>
  <si>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</si>
  <si>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</si>
  <si>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</si>
  <si>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</si>
  <si>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</si>
  <si>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</si>
  <si>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</si>
  <si>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</si>
  <si>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</si>
  <si>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</si>
  <si>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</si>
  <si>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</si>
  <si>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</si>
  <si>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</si>
  <si>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</si>
  <si>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</si>
  <si>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</si>
  <si>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</si>
  <si>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</si>
  <si>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</si>
  <si>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</si>
  <si>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</si>
  <si>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</si>
  <si>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</si>
  <si>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</si>
  <si>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</si>
  <si>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</si>
  <si>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</si>
  <si>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</si>
  <si>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</si>
  <si>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</si>
  <si>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</si>
  <si>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</si>
  <si>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</si>
  <si>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</si>
  <si>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</si>
  <si>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</si>
  <si>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</si>
  <si>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</si>
  <si>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</si>
  <si>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</si>
  <si>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</si>
  <si>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</si>
  <si>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</si>
  <si>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</si>
  <si>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</si>
  <si>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</si>
  <si>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</si>
  <si>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</si>
  <si>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</si>
  <si>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</si>
  <si>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</si>
  <si>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</si>
  <si>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</si>
  <si>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</si>
  <si>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</si>
  <si>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</si>
  <si>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</si>
  <si>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</si>
  <si>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</si>
  <si>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</si>
  <si>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</si>
  <si>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</si>
  <si>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</si>
  <si>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</si>
  <si>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</si>
  <si>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</si>
  <si>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</si>
  <si>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</si>
  <si>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</si>
  <si>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</si>
  <si>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</si>
  <si>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</si>
  <si>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</si>
  <si>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</si>
  <si>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</si>
  <si>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</si>
  <si>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</si>
  <si>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</si>
  <si>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</si>
  <si>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</si>
  <si>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</si>
  <si>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</si>
  <si>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</si>
  <si>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</si>
  <si>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</si>
  <si>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</si>
  <si>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</si>
  <si>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</si>
  <si>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</si>
  <si>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</si>
  <si>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</si>
  <si>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</si>
  <si>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</si>
  <si>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</si>
  <si>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</si>
  <si>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</si>
  <si>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</si>
  <si>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</si>
  <si>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</si>
  <si>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</si>
  <si>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</si>
  <si>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</si>
  <si>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Tal for DK</t>
  </si>
  <si>
    <t>Basisoplysninger</t>
  </si>
  <si>
    <t>Indtægt pr. ha</t>
  </si>
  <si>
    <t>Sukkerudbytte pr. ha</t>
  </si>
  <si>
    <t>Sukkerpct.</t>
  </si>
  <si>
    <t>Rodudbytte</t>
  </si>
  <si>
    <t>Tons rene roer leveret</t>
  </si>
  <si>
    <t>Tons beskidte roer leveret</t>
  </si>
  <si>
    <t>Tons polsukker leveret</t>
  </si>
  <si>
    <t>Leveringsprocent</t>
  </si>
  <si>
    <t>Areal, ha</t>
  </si>
  <si>
    <t>Aconto 5 - medio februar</t>
  </si>
  <si>
    <t>Aconto 1 - medio oktober</t>
  </si>
  <si>
    <t>Aconto 2 - medio november</t>
  </si>
  <si>
    <t>Aconto 3 - medio december</t>
  </si>
  <si>
    <t>Aconto 4 - medio januar</t>
  </si>
  <si>
    <t>Total afregning for roerne</t>
  </si>
  <si>
    <t>I alt afregning i aconto</t>
  </si>
  <si>
    <t>18. november</t>
  </si>
  <si>
    <t>Beregningsformel</t>
  </si>
  <si>
    <t>Fordeling</t>
  </si>
  <si>
    <t>Roemængde til levering (tal fra indtastningen på forsiden):</t>
  </si>
  <si>
    <t>kr pr. ton polsukker</t>
  </si>
  <si>
    <t>Sammenvejet aconto udbetaling</t>
  </si>
  <si>
    <r>
      <t>Basisoplysninger</t>
    </r>
    <r>
      <rPr>
        <b/>
        <sz val="12"/>
        <rFont val="Arial"/>
        <family val="2"/>
      </rPr>
      <t xml:space="preserve">
- grundlag for beregning af afregningstidspunktet</t>
    </r>
  </si>
  <si>
    <t>- beregner afregningstidspunktet</t>
  </si>
  <si>
    <t>5. Afregningstidspunkt for roerne</t>
  </si>
  <si>
    <r>
      <t xml:space="preserve">Bemærk! - der skal indtastes tons </t>
    </r>
    <r>
      <rPr>
        <u/>
        <sz val="12"/>
        <rFont val="Arial"/>
        <family val="2"/>
      </rPr>
      <t>rene</t>
    </r>
    <r>
      <rPr>
        <sz val="12"/>
        <rFont val="Arial"/>
        <family val="2"/>
      </rPr>
      <t xml:space="preserve"> roer</t>
    </r>
  </si>
  <si>
    <r>
      <t>1)</t>
    </r>
    <r>
      <rPr>
        <sz val="12"/>
        <rFont val="Arial"/>
        <family val="2"/>
      </rPr>
      <t xml:space="preserve"> 5-års gennemsnitstal for Danmark for 2012-16</t>
    </r>
  </si>
  <si>
    <r>
      <t xml:space="preserve"> </t>
    </r>
    <r>
      <rPr>
        <b/>
        <vertAlign val="superscript"/>
        <sz val="12"/>
        <rFont val="Arial"/>
        <family val="2"/>
      </rPr>
      <t xml:space="preserve"> 1)</t>
    </r>
    <r>
      <rPr>
        <sz val="12"/>
        <rFont val="Arial"/>
        <family val="2"/>
      </rPr>
      <t xml:space="preserve">  72,6</t>
    </r>
  </si>
  <si>
    <r>
      <t xml:space="preserve">  </t>
    </r>
    <r>
      <rPr>
        <b/>
        <vertAlign val="superscript"/>
        <sz val="12"/>
        <rFont val="Arial"/>
        <family val="2"/>
      </rPr>
      <t>1)</t>
    </r>
    <r>
      <rPr>
        <sz val="12"/>
        <rFont val="Arial"/>
        <family val="2"/>
      </rPr>
      <t xml:space="preserve">  88,9</t>
    </r>
  </si>
  <si>
    <t>Kalkuler for sukkerroer 2017</t>
  </si>
  <si>
    <t>- beregner indtægten for kontraktroer og overskudsroer</t>
  </si>
  <si>
    <t>Opdateret</t>
  </si>
  <si>
    <t>1. Kontraktroer, indtægt pr. ha</t>
  </si>
  <si>
    <t>1 år, fast pris</t>
  </si>
  <si>
    <t>1 år var. pris</t>
  </si>
  <si>
    <t>3 år, fast pris</t>
  </si>
  <si>
    <t>Roepris</t>
  </si>
  <si>
    <t>Kalkule
2017</t>
  </si>
  <si>
    <t>Kontraktmængde, 1-årig kontrakt med fast pris</t>
  </si>
  <si>
    <t>Kontraktmængde, 1-årig kontrakt med variabel pris</t>
  </si>
  <si>
    <t>Kontraktmængde, 3-årig kontrakt med fast pris</t>
  </si>
  <si>
    <t>Kontraktmængde, i alt</t>
  </si>
  <si>
    <t>Pris på overskudsroer, 105-130 % af kontrakten, pr. ton 16 % roer</t>
  </si>
  <si>
    <t>Pris på overskudsroer, over 130 % af kontrakten, pr. ton 16 % roer</t>
  </si>
  <si>
    <r>
      <t xml:space="preserve">  3</t>
    </r>
    <r>
      <rPr>
        <b/>
        <vertAlign val="superscript"/>
        <sz val="12"/>
        <rFont val="Arial"/>
        <family val="2"/>
      </rPr>
      <t xml:space="preserve">) </t>
    </r>
    <r>
      <rPr>
        <sz val="12"/>
        <rFont val="Arial"/>
        <family val="2"/>
      </rPr>
      <t xml:space="preserve"> 110,00</t>
    </r>
  </si>
  <si>
    <r>
      <rPr>
        <b/>
        <vertAlign val="superscript"/>
        <sz val="12"/>
        <rFont val="Arial"/>
        <family val="2"/>
      </rPr>
      <t>3)</t>
    </r>
    <r>
      <rPr>
        <sz val="12"/>
        <rFont val="Arial"/>
        <family val="2"/>
      </rPr>
      <t xml:space="preserve"> Produktion af overskudsroer fra 105 - 130 % af kontrakten afregnes til en fast pris på 110,00 DKK (oplyst af Nordic Sugar den 15. august 2017).</t>
    </r>
  </si>
  <si>
    <t xml:space="preserve">  5)</t>
  </si>
  <si>
    <t xml:space="preserve">  6)</t>
  </si>
  <si>
    <r>
      <rPr>
        <b/>
        <vertAlign val="superscript"/>
        <sz val="12"/>
        <rFont val="Arial"/>
        <family val="2"/>
      </rPr>
      <t>4)</t>
    </r>
    <r>
      <rPr>
        <sz val="12"/>
        <rFont val="Arial"/>
        <family val="2"/>
      </rPr>
      <t xml:space="preserve"> Produktion af overskudsroer over 130 % af kontrakten afregnes til en pris, som fastsættes af  Nordic Sugar senest ved kampagnens afslutning (foreligger endnu ikke).</t>
    </r>
  </si>
  <si>
    <r>
      <t xml:space="preserve">  2</t>
    </r>
    <r>
      <rPr>
        <b/>
        <vertAlign val="superscript"/>
        <sz val="12"/>
        <rFont val="Arial"/>
        <family val="2"/>
      </rPr>
      <t>)</t>
    </r>
    <r>
      <rPr>
        <sz val="12"/>
        <rFont val="Arial"/>
        <family val="2"/>
      </rPr>
      <t xml:space="preserve">  </t>
    </r>
  </si>
  <si>
    <r>
      <t xml:space="preserve">   Prisen for pulp i </t>
    </r>
    <r>
      <rPr>
        <u/>
        <sz val="12"/>
        <rFont val="Arial"/>
        <family val="2"/>
      </rPr>
      <t>kontrakterne med fast pris</t>
    </r>
    <r>
      <rPr>
        <sz val="12"/>
        <rFont val="Arial"/>
        <family val="2"/>
      </rPr>
      <t xml:space="preserve"> udgør et fast beløb på 22,50 kr.</t>
    </r>
  </si>
  <si>
    <r>
      <t>2)</t>
    </r>
    <r>
      <rPr>
        <sz val="12"/>
        <rFont val="Arial"/>
        <family val="2"/>
      </rPr>
      <t xml:space="preserve"> Prisen på pulp i </t>
    </r>
    <r>
      <rPr>
        <u/>
        <sz val="12"/>
        <rFont val="Arial"/>
        <family val="2"/>
      </rPr>
      <t>kontrakten med variabel pris</t>
    </r>
    <r>
      <rPr>
        <sz val="12"/>
        <rFont val="Arial"/>
        <family val="2"/>
      </rPr>
      <t xml:space="preserve"> afhænger af Nordic Sugars salgspris på roepiller (ved en roepillepris på 1.200 kr pr. ton er pulpafregningen 22,50 kr) - Danske Sukkerroedyrkeres skøn for 2017 ud fra 2016-prisniveau samt den aktuelle kornpris er 12,50 kr</t>
    </r>
  </si>
  <si>
    <t>mio. kr. EBIT</t>
  </si>
  <si>
    <t xml:space="preserve">   =&gt; Resultattillæg/fradrag</t>
  </si>
  <si>
    <r>
      <t>Pulp pris -</t>
    </r>
    <r>
      <rPr>
        <u/>
        <sz val="12"/>
        <rFont val="Arial"/>
        <family val="2"/>
      </rPr>
      <t xml:space="preserve"> kun vedr. kontrakt med variabel pris</t>
    </r>
  </si>
  <si>
    <r>
      <t xml:space="preserve">Resultattillæg - </t>
    </r>
    <r>
      <rPr>
        <u/>
        <sz val="12"/>
        <rFont val="Arial"/>
        <family val="2"/>
      </rPr>
      <t>kun vedr. kontrakt med variabel pris</t>
    </r>
  </si>
  <si>
    <r>
      <rPr>
        <b/>
        <vertAlign val="superscript"/>
        <sz val="12"/>
        <rFont val="Arial"/>
        <family val="2"/>
      </rPr>
      <t>5)</t>
    </r>
    <r>
      <rPr>
        <sz val="12"/>
        <rFont val="Arial"/>
        <family val="2"/>
      </rPr>
      <t xml:space="preserve"> Ved angivelse af kontraktmængde indsættes kontraktmængden </t>
    </r>
    <r>
      <rPr>
        <u/>
        <sz val="12"/>
        <rFont val="Arial"/>
        <family val="2"/>
      </rPr>
      <t>fratrukket</t>
    </r>
    <r>
      <rPr>
        <sz val="12"/>
        <rFont val="Arial"/>
        <family val="2"/>
      </rPr>
      <t xml:space="preserve"> en eventuel overført mængde polsukker fra året før.</t>
    </r>
  </si>
  <si>
    <t>Fragtafstand til fabrik (indsæt fra 1-300 km)</t>
  </si>
  <si>
    <r>
      <t xml:space="preserve"> </t>
    </r>
    <r>
      <rPr>
        <b/>
        <vertAlign val="superscript"/>
        <sz val="12"/>
        <rFont val="Arial"/>
        <family val="2"/>
      </rPr>
      <t xml:space="preserve"> 1)</t>
    </r>
    <r>
      <rPr>
        <sz val="12"/>
        <rFont val="Arial"/>
        <family val="2"/>
      </rPr>
      <t xml:space="preserve">  13,06</t>
    </r>
  </si>
  <si>
    <r>
      <t xml:space="preserve">  </t>
    </r>
    <r>
      <rPr>
        <b/>
        <vertAlign val="superscript"/>
        <sz val="12"/>
        <rFont val="Arial"/>
        <family val="2"/>
      </rPr>
      <t>1)</t>
    </r>
    <r>
      <rPr>
        <sz val="12"/>
        <rFont val="Arial"/>
        <family val="2"/>
      </rPr>
      <t xml:space="preserve">  17,99</t>
    </r>
  </si>
  <si>
    <t>Dyrkerens egenbetaling for transport af jord og urenheder</t>
  </si>
  <si>
    <t>Dyrkerens egenbetaling for transport af rene roer, ud over 80 km</t>
  </si>
  <si>
    <t>2017-fragtsatser</t>
  </si>
  <si>
    <t>Jord og urenheder</t>
  </si>
  <si>
    <t>Rene roer, over 80 km</t>
  </si>
  <si>
    <t>Km til farbik</t>
  </si>
  <si>
    <t>Sats, kr</t>
  </si>
  <si>
    <t>kr pr. ton jord og øvrige urenheder</t>
  </si>
  <si>
    <t>Resultattillæg/fradrag</t>
  </si>
  <si>
    <t>Beregnes automatisk ud fra det indtastede forventede regnskabsresultat for Nordic Sugar</t>
  </si>
  <si>
    <t>Fastlagte roepriser</t>
  </si>
  <si>
    <t>Beregnes automatisk (se eventuelt pkt. 10.2.2 i Leveringskontrakten vedr. Renhedsbetaling).</t>
  </si>
  <si>
    <t>Egenbetaling for transport af jord og urenheder</t>
  </si>
  <si>
    <t>Egenbetaling for transport af rene roer over 80 km</t>
  </si>
  <si>
    <t>Beregnes automatisk ud fra afstand til fabrik og fratsatser (se evt. fanen "Fragtsatser")</t>
  </si>
  <si>
    <t>Beregning af DB 2</t>
  </si>
  <si>
    <t>Her henvises til omkostningsberegninger (styk- plus maskinomkostninger):</t>
  </si>
  <si>
    <t>fra VKST Planteavl , fra kalkule af 20. juni 2017:</t>
  </si>
  <si>
    <t>DB 2</t>
  </si>
  <si>
    <t>Omkostningerne beregnes ikke her i regnearket - her benyttes beregninger foretaget af VKST, hvorved DB 2 fremkommer</t>
  </si>
  <si>
    <t>2. Overskudsroer, 100-105 % af kontrakten, indtægt pr. ha</t>
  </si>
  <si>
    <t>Total indtægt fra kontraktroer, alle kontrakttyper</t>
  </si>
  <si>
    <t>Total indtægt fra overskudsroer 100-105 %, alle kontrakttyper</t>
  </si>
  <si>
    <t>- forskel fra kontraktroer er roeprisen og intet resultattillæg/fradrag</t>
  </si>
  <si>
    <t>3. Overskudsroer, 105-130 % af kontrakten, indtægt pr. ha</t>
  </si>
  <si>
    <t>4. Overskudsroer, over 130 % af kontrakten, indtægt pr. ha</t>
  </si>
  <si>
    <t>Kontraktmængde, 1-årig fast pris</t>
  </si>
  <si>
    <t>Kontraktmængde, 1-årig variabel pris</t>
  </si>
  <si>
    <t>Kontraktmængde, 3-årig fast pris</t>
  </si>
  <si>
    <t>Aconto betaling kontraktroer: 1-årig fast</t>
  </si>
  <si>
    <t>Aconto betaling kontraktroer: 1-årig variabel</t>
  </si>
  <si>
    <t>Aconto betaling kontraktroer: 3-årig fast</t>
  </si>
  <si>
    <t>Slutopgørelse medio juli året efter kampagnen</t>
  </si>
  <si>
    <t xml:space="preserve">   - Forventet Nordic Sugar regnskabsresultat i 2017/18</t>
  </si>
  <si>
    <t>- samme betaling som for kontraktroer</t>
  </si>
  <si>
    <t>Variabel kontrakt, som angivet under "basisoplysninger".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</si>
</sst>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d/m\ yyyy"/>
    <numFmt numFmtId="166" formatCode="#,##0.0"/>
    <numFmt numFmtId="167" formatCode="0.0%"/>
    <numFmt numFmtId="168" formatCode="[$-406]d\.\ mmmm\ yyyy;@"/>
  </numFmts>
  <fonts count="22"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b/>
      <i/>
      <sz val="12"/>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vertAlign val="superscript"/>
      <sz val="12"/>
      <name val="Arial"/>
      <family val="2"/>
    </font>
    <font>
      <b/>
      <sz val="16"/>
      <color indexed="10"/>
      <name val="Arial"/>
      <family val="2"/>
    </font>
    <font>
      <i/>
      <sz val="12"/>
      <color rgb="FF000000"/>
      <name val="Arial"/>
      <family val="2"/>
    </font>
    <font>
      <b/>
      <sz val="13"/>
      <name val="Arial"/>
      <family val="2"/>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1" tint="0.49998474074526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50">
    <border>
      <left/>
      <right/>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1">
    <xf numFmtId="0" fontId="0" fillId="0" borderId="0"/>
  </cellStyleXfs>
  <cellXfs count="225">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3" fillId="0" borderId="0" xfId="0" quotePrefix="1" applyFont="1"/>
    <xf numFmtId="0" fontId="9" fillId="0" borderId="0" xfId="0" applyFont="1"/>
    <xf numFmtId="0" fontId="0" fillId="0" borderId="0" xfId="0" applyAlignment="1">
      <alignment horizontal="right"/>
    </xf>
    <xf numFmtId="2" fontId="1" fillId="0" borderId="0" xfId="0" applyNumberFormat="1" applyFont="1"/>
    <xf numFmtId="0" fontId="1" fillId="0" borderId="0" xfId="0" applyFont="1" applyFill="1"/>
    <xf numFmtId="3" fontId="2" fillId="0" borderId="0" xfId="0" applyNumberFormat="1" applyFont="1" applyFill="1" applyBorder="1"/>
    <xf numFmtId="0" fontId="0" fillId="0" borderId="0" xfId="0" applyFill="1"/>
    <xf numFmtId="0" fontId="5" fillId="0" borderId="0" xfId="0" applyFont="1" applyFill="1" applyBorder="1"/>
    <xf numFmtId="0" fontId="0" fillId="0" borderId="0" xfId="0" applyFill="1" applyBorder="1"/>
    <xf numFmtId="3" fontId="1" fillId="0" borderId="0" xfId="0" applyNumberFormat="1" applyFont="1" applyFill="1"/>
    <xf numFmtId="3" fontId="8" fillId="0" borderId="0" xfId="0" applyNumberFormat="1" applyFont="1" applyFill="1" applyBorder="1"/>
    <xf numFmtId="3" fontId="0" fillId="0" borderId="0" xfId="0" applyNumberFormat="1" applyFill="1"/>
    <xf numFmtId="0" fontId="11" fillId="0" borderId="0" xfId="0" applyFont="1"/>
    <xf numFmtId="0" fontId="2" fillId="0" borderId="1" xfId="0" applyFont="1" applyBorder="1"/>
    <xf numFmtId="0" fontId="0" fillId="0" borderId="2" xfId="0" applyBorder="1"/>
    <xf numFmtId="3" fontId="2" fillId="2" borderId="3" xfId="0" applyNumberFormat="1" applyFont="1" applyFill="1" applyBorder="1"/>
    <xf numFmtId="3" fontId="2" fillId="2" borderId="5" xfId="0" applyNumberFormat="1" applyFont="1" applyFill="1" applyBorder="1"/>
    <xf numFmtId="0" fontId="13" fillId="0" borderId="0" xfId="0" applyFont="1"/>
    <xf numFmtId="0" fontId="8" fillId="0" borderId="0" xfId="0" applyFont="1"/>
    <xf numFmtId="3" fontId="2" fillId="0" borderId="0" xfId="0" applyNumberFormat="1" applyFont="1"/>
    <xf numFmtId="2" fontId="2" fillId="0" borderId="0" xfId="0" applyNumberFormat="1" applyFont="1"/>
    <xf numFmtId="3" fontId="11" fillId="3" borderId="15" xfId="0" applyNumberFormat="1" applyFont="1" applyFill="1" applyBorder="1"/>
    <xf numFmtId="3" fontId="11" fillId="0" borderId="0" xfId="0" applyNumberFormat="1" applyFont="1"/>
    <xf numFmtId="166" fontId="11" fillId="0" borderId="0" xfId="0" applyNumberFormat="1" applyFont="1"/>
    <xf numFmtId="3" fontId="2" fillId="2" borderId="15" xfId="0" applyNumberFormat="1" applyFont="1" applyFill="1" applyBorder="1"/>
    <xf numFmtId="0" fontId="2" fillId="0" borderId="0" xfId="0" applyFont="1" applyFill="1"/>
    <xf numFmtId="3" fontId="13" fillId="0" borderId="0" xfId="0" applyNumberFormat="1" applyFont="1"/>
    <xf numFmtId="3" fontId="11" fillId="0" borderId="0" xfId="0" applyNumberFormat="1" applyFont="1" applyFill="1" applyBorder="1"/>
    <xf numFmtId="0" fontId="14" fillId="0" borderId="0" xfId="0" applyFont="1"/>
    <xf numFmtId="0" fontId="11" fillId="0" borderId="1" xfId="0" applyFont="1" applyBorder="1"/>
    <xf numFmtId="3" fontId="11" fillId="0" borderId="0" xfId="0" applyNumberFormat="1" applyFont="1" applyBorder="1"/>
    <xf numFmtId="0" fontId="13" fillId="0" borderId="0" xfId="0" applyFont="1" applyBorder="1"/>
    <xf numFmtId="0" fontId="11" fillId="0" borderId="16" xfId="0" applyFont="1" applyBorder="1"/>
    <xf numFmtId="0" fontId="2" fillId="0" borderId="0" xfId="0" applyFont="1" applyBorder="1" applyAlignment="1">
      <alignment horizontal="right"/>
    </xf>
    <xf numFmtId="3" fontId="2" fillId="0" borderId="0" xfId="0" applyNumberFormat="1" applyFont="1" applyBorder="1" applyAlignment="1">
      <alignment horizontal="right"/>
    </xf>
    <xf numFmtId="2" fontId="11" fillId="0" borderId="0" xfId="0" applyNumberFormat="1" applyFont="1" applyBorder="1"/>
    <xf numFmtId="3" fontId="11" fillId="0" borderId="0" xfId="0" quotePrefix="1" applyNumberFormat="1" applyFont="1" applyBorder="1"/>
    <xf numFmtId="3" fontId="11" fillId="0" borderId="16" xfId="0" applyNumberFormat="1" applyFont="1" applyBorder="1"/>
    <xf numFmtId="0" fontId="11" fillId="0" borderId="0" xfId="0" applyFont="1" applyBorder="1"/>
    <xf numFmtId="0" fontId="14" fillId="0" borderId="0" xfId="0" applyFont="1" applyBorder="1"/>
    <xf numFmtId="3" fontId="2" fillId="0" borderId="0" xfId="0" applyNumberFormat="1" applyFont="1" applyBorder="1"/>
    <xf numFmtId="0" fontId="2" fillId="0" borderId="0" xfId="0" applyFont="1" applyBorder="1"/>
    <xf numFmtId="0" fontId="2" fillId="0" borderId="1" xfId="0" applyFont="1" applyFill="1" applyBorder="1"/>
    <xf numFmtId="0" fontId="14" fillId="0" borderId="0" xfId="0" applyFont="1" applyFill="1" applyBorder="1"/>
    <xf numFmtId="0" fontId="2" fillId="0" borderId="0" xfId="0" applyFont="1" applyFill="1" applyBorder="1"/>
    <xf numFmtId="0" fontId="2" fillId="0" borderId="4" xfId="0" applyFont="1" applyBorder="1"/>
    <xf numFmtId="3" fontId="11" fillId="0" borderId="13" xfId="0" applyNumberFormat="1" applyFont="1" applyBorder="1"/>
    <xf numFmtId="0" fontId="13" fillId="0" borderId="13" xfId="0" applyFont="1" applyBorder="1"/>
    <xf numFmtId="0" fontId="11" fillId="0" borderId="13" xfId="0" applyFont="1" applyBorder="1"/>
    <xf numFmtId="4" fontId="2" fillId="2" borderId="17" xfId="0" applyNumberFormat="1" applyFont="1" applyFill="1" applyBorder="1"/>
    <xf numFmtId="3" fontId="11" fillId="0" borderId="7" xfId="0" applyNumberFormat="1" applyFont="1" applyBorder="1"/>
    <xf numFmtId="0" fontId="2" fillId="0" borderId="9" xfId="0" applyFont="1" applyBorder="1"/>
    <xf numFmtId="3" fontId="2" fillId="2" borderId="18" xfId="0" applyNumberFormat="1" applyFont="1" applyFill="1" applyBorder="1"/>
    <xf numFmtId="0" fontId="0" fillId="0" borderId="0" xfId="0" applyBorder="1"/>
    <xf numFmtId="0" fontId="0" fillId="0" borderId="19" xfId="0" applyBorder="1"/>
    <xf numFmtId="2" fontId="1" fillId="0" borderId="0" xfId="0" applyNumberFormat="1" applyFont="1" applyFill="1"/>
    <xf numFmtId="0" fontId="2" fillId="0" borderId="4" xfId="0" applyFont="1" applyFill="1" applyBorder="1"/>
    <xf numFmtId="3" fontId="2" fillId="2" borderId="21" xfId="0" applyNumberFormat="1" applyFont="1" applyFill="1" applyBorder="1"/>
    <xf numFmtId="0" fontId="5" fillId="0" borderId="0" xfId="0" applyFont="1" applyFill="1"/>
    <xf numFmtId="2" fontId="15" fillId="0" borderId="0" xfId="0" applyNumberFormat="1" applyFont="1" applyFill="1" applyBorder="1"/>
    <xf numFmtId="2" fontId="1" fillId="0" borderId="0" xfId="0" applyNumberFormat="1" applyFont="1" applyFill="1" applyBorder="1"/>
    <xf numFmtId="4" fontId="2" fillId="0" borderId="0" xfId="0" applyNumberFormat="1" applyFont="1" applyFill="1" applyBorder="1"/>
    <xf numFmtId="3" fontId="2" fillId="2" borderId="22" xfId="0" applyNumberFormat="1" applyFont="1" applyFill="1" applyBorder="1"/>
    <xf numFmtId="0" fontId="12" fillId="0" borderId="0" xfId="0" applyFont="1"/>
    <xf numFmtId="0" fontId="13" fillId="0" borderId="1" xfId="0" applyFont="1" applyBorder="1"/>
    <xf numFmtId="3" fontId="14" fillId="0" borderId="0" xfId="0" applyNumberFormat="1" applyFont="1"/>
    <xf numFmtId="0" fontId="13" fillId="0" borderId="0" xfId="0" applyFont="1" applyFill="1" applyBorder="1"/>
    <xf numFmtId="0" fontId="2" fillId="0" borderId="22" xfId="0" applyFont="1" applyFill="1" applyBorder="1" applyAlignment="1">
      <alignment horizontal="center"/>
    </xf>
    <xf numFmtId="165" fontId="1" fillId="0" borderId="0" xfId="0" applyNumberFormat="1" applyFont="1" applyAlignment="1">
      <alignment horizontal="right"/>
    </xf>
    <xf numFmtId="0" fontId="11" fillId="0" borderId="1" xfId="0" applyFont="1" applyFill="1" applyBorder="1"/>
    <xf numFmtId="0" fontId="11" fillId="0" borderId="4" xfId="0" applyFont="1" applyBorder="1"/>
    <xf numFmtId="0" fontId="11" fillId="0" borderId="0" xfId="0" applyFont="1" applyFill="1" applyBorder="1"/>
    <xf numFmtId="2" fontId="14" fillId="3" borderId="22" xfId="0" applyNumberFormat="1" applyFont="1" applyFill="1" applyBorder="1"/>
    <xf numFmtId="164" fontId="16" fillId="0" borderId="0" xfId="0" applyNumberFormat="1" applyFont="1" applyBorder="1"/>
    <xf numFmtId="164" fontId="13" fillId="0" borderId="0" xfId="0" applyNumberFormat="1" applyFont="1" applyBorder="1"/>
    <xf numFmtId="0" fontId="14" fillId="0" borderId="0" xfId="0" applyFont="1" applyBorder="1" applyAlignment="1">
      <alignment horizontal="right"/>
    </xf>
    <xf numFmtId="3" fontId="2" fillId="0" borderId="16" xfId="0" applyNumberFormat="1" applyFont="1" applyFill="1" applyBorder="1"/>
    <xf numFmtId="3" fontId="2" fillId="0" borderId="22" xfId="0" applyNumberFormat="1" applyFont="1" applyFill="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24" xfId="0" applyFont="1" applyBorder="1" applyAlignment="1">
      <alignment horizontal="right"/>
    </xf>
    <xf numFmtId="0" fontId="2" fillId="0" borderId="25" xfId="0" applyFont="1" applyBorder="1" applyAlignment="1">
      <alignment horizontal="right"/>
    </xf>
    <xf numFmtId="0" fontId="18" fillId="0" borderId="0" xfId="0" applyFont="1" applyFill="1" applyBorder="1"/>
    <xf numFmtId="0" fontId="18" fillId="0" borderId="0" xfId="0" applyFont="1"/>
    <xf numFmtId="0" fontId="13" fillId="2" borderId="15" xfId="0" applyFont="1" applyFill="1" applyBorder="1"/>
    <xf numFmtId="3" fontId="13" fillId="2" borderId="15" xfId="0" applyNumberFormat="1" applyFont="1" applyFill="1" applyBorder="1" applyAlignment="1">
      <alignment horizontal="center"/>
    </xf>
    <xf numFmtId="0" fontId="2" fillId="0" borderId="26" xfId="0" applyFont="1" applyBorder="1" applyAlignment="1">
      <alignment horizontal="right"/>
    </xf>
    <xf numFmtId="0" fontId="2" fillId="0" borderId="11" xfId="0" applyFont="1" applyFill="1" applyBorder="1" applyAlignment="1">
      <alignment horizontal="right"/>
    </xf>
    <xf numFmtId="4" fontId="2" fillId="2" borderId="12" xfId="0" applyNumberFormat="1" applyFont="1" applyFill="1" applyBorder="1"/>
    <xf numFmtId="0" fontId="11" fillId="0" borderId="10" xfId="0" applyFont="1" applyFill="1" applyBorder="1"/>
    <xf numFmtId="0" fontId="11" fillId="0" borderId="0" xfId="0" applyFont="1" applyBorder="1" applyAlignment="1">
      <alignment horizontal="right"/>
    </xf>
    <xf numFmtId="0" fontId="3" fillId="0" borderId="1" xfId="0" applyFont="1" applyBorder="1"/>
    <xf numFmtId="166" fontId="14" fillId="2" borderId="32" xfId="0" applyNumberFormat="1" applyFont="1" applyFill="1" applyBorder="1"/>
    <xf numFmtId="0" fontId="2" fillId="0" borderId="10" xfId="0" applyFont="1" applyFill="1" applyBorder="1" applyAlignment="1">
      <alignment horizontal="center"/>
    </xf>
    <xf numFmtId="3" fontId="14" fillId="2" borderId="32" xfId="0" applyNumberFormat="1" applyFont="1" applyFill="1" applyBorder="1"/>
    <xf numFmtId="166" fontId="14" fillId="2" borderId="33" xfId="0" applyNumberFormat="1" applyFont="1" applyFill="1" applyBorder="1"/>
    <xf numFmtId="166" fontId="14" fillId="2" borderId="18" xfId="0" applyNumberFormat="1" applyFont="1" applyFill="1" applyBorder="1"/>
    <xf numFmtId="3" fontId="14" fillId="2" borderId="18" xfId="0" applyNumberFormat="1" applyFont="1" applyFill="1" applyBorder="1"/>
    <xf numFmtId="0" fontId="13" fillId="0" borderId="4" xfId="0" applyFont="1" applyBorder="1"/>
    <xf numFmtId="164" fontId="16" fillId="0" borderId="13" xfId="0" applyNumberFormat="1" applyFont="1" applyBorder="1"/>
    <xf numFmtId="0" fontId="11" fillId="0" borderId="31" xfId="0" applyFont="1" applyFill="1" applyBorder="1"/>
    <xf numFmtId="0" fontId="12" fillId="4" borderId="34" xfId="0" applyFont="1" applyFill="1" applyBorder="1"/>
    <xf numFmtId="0" fontId="8" fillId="0" borderId="10" xfId="0" applyFont="1" applyBorder="1"/>
    <xf numFmtId="0" fontId="2" fillId="0" borderId="14" xfId="0" applyFont="1" applyFill="1" applyBorder="1"/>
    <xf numFmtId="2" fontId="14" fillId="5" borderId="35" xfId="0" applyNumberFormat="1" applyFont="1" applyFill="1" applyBorder="1"/>
    <xf numFmtId="168" fontId="1" fillId="0" borderId="0" xfId="0" applyNumberFormat="1" applyFont="1" applyAlignment="1"/>
    <xf numFmtId="0" fontId="16" fillId="0" borderId="0" xfId="0" applyFont="1"/>
    <xf numFmtId="0" fontId="11" fillId="0" borderId="14" xfId="0" applyFont="1" applyFill="1" applyBorder="1" applyAlignment="1">
      <alignment wrapText="1"/>
    </xf>
    <xf numFmtId="0" fontId="2" fillId="0" borderId="34" xfId="0" applyFont="1" applyFill="1" applyBorder="1"/>
    <xf numFmtId="3" fontId="2" fillId="2" borderId="20" xfId="0" applyNumberFormat="1" applyFont="1" applyFill="1" applyBorder="1"/>
    <xf numFmtId="0" fontId="11" fillId="7" borderId="0" xfId="0" applyFont="1" applyFill="1"/>
    <xf numFmtId="3" fontId="11" fillId="7" borderId="0" xfId="0" applyNumberFormat="1" applyFont="1" applyFill="1"/>
    <xf numFmtId="0" fontId="13" fillId="7" borderId="0" xfId="0" applyFont="1" applyFill="1"/>
    <xf numFmtId="4" fontId="11" fillId="2" borderId="27" xfId="0" applyNumberFormat="1" applyFont="1" applyFill="1" applyBorder="1"/>
    <xf numFmtId="4" fontId="11" fillId="2" borderId="28" xfId="0" applyNumberFormat="1" applyFont="1" applyFill="1" applyBorder="1"/>
    <xf numFmtId="0" fontId="20" fillId="0" borderId="0" xfId="0" applyFont="1"/>
    <xf numFmtId="3" fontId="2" fillId="3" borderId="22" xfId="0" applyNumberFormat="1" applyFont="1" applyFill="1" applyBorder="1"/>
    <xf numFmtId="2" fontId="16" fillId="0" borderId="40" xfId="0" applyNumberFormat="1" applyFont="1" applyFill="1" applyBorder="1"/>
    <xf numFmtId="0" fontId="11" fillId="0" borderId="30" xfId="0" applyFont="1" applyBorder="1" applyAlignment="1">
      <alignment horizontal="right"/>
    </xf>
    <xf numFmtId="0" fontId="12" fillId="4" borderId="9" xfId="0" applyFont="1" applyFill="1" applyBorder="1"/>
    <xf numFmtId="0" fontId="3" fillId="0" borderId="10" xfId="0" applyFont="1" applyBorder="1"/>
    <xf numFmtId="0" fontId="13" fillId="0" borderId="10" xfId="0" applyFont="1" applyBorder="1"/>
    <xf numFmtId="0" fontId="11" fillId="0" borderId="10" xfId="0" quotePrefix="1" applyFont="1" applyBorder="1"/>
    <xf numFmtId="0" fontId="11" fillId="0" borderId="10" xfId="0" applyFont="1" applyBorder="1"/>
    <xf numFmtId="0" fontId="13" fillId="0" borderId="10" xfId="0" applyFont="1" applyFill="1" applyBorder="1"/>
    <xf numFmtId="2" fontId="14" fillId="3" borderId="39" xfId="0" applyNumberFormat="1" applyFont="1" applyFill="1" applyBorder="1"/>
    <xf numFmtId="4" fontId="2" fillId="2" borderId="21" xfId="0" applyNumberFormat="1" applyFont="1" applyFill="1" applyBorder="1"/>
    <xf numFmtId="0" fontId="5" fillId="5" borderId="0" xfId="0" applyFont="1" applyFill="1"/>
    <xf numFmtId="0" fontId="3" fillId="5" borderId="0" xfId="0" applyFont="1" applyFill="1"/>
    <xf numFmtId="2" fontId="19"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4" fillId="0" borderId="41" xfId="0" applyNumberFormat="1" applyFont="1" applyFill="1" applyBorder="1"/>
    <xf numFmtId="0" fontId="11" fillId="0" borderId="1" xfId="0" quotePrefix="1" applyFont="1" applyBorder="1"/>
    <xf numFmtId="0" fontId="11" fillId="0" borderId="4" xfId="0" quotePrefix="1" applyFont="1" applyBorder="1"/>
    <xf numFmtId="2" fontId="16" fillId="0" borderId="31" xfId="0" applyNumberFormat="1" applyFont="1" applyFill="1" applyBorder="1"/>
    <xf numFmtId="2" fontId="16" fillId="0" borderId="42" xfId="0" applyNumberFormat="1" applyFont="1" applyFill="1" applyBorder="1"/>
    <xf numFmtId="0" fontId="0" fillId="0" borderId="4" xfId="0" applyBorder="1"/>
    <xf numFmtId="4" fontId="11" fillId="0" borderId="1" xfId="0" applyNumberFormat="1" applyFont="1" applyFill="1" applyBorder="1"/>
    <xf numFmtId="4" fontId="11" fillId="6" borderId="1" xfId="0" applyNumberFormat="1" applyFont="1" applyFill="1" applyBorder="1"/>
    <xf numFmtId="3" fontId="2" fillId="6" borderId="23" xfId="0" applyNumberFormat="1" applyFont="1" applyFill="1" applyBorder="1"/>
    <xf numFmtId="3" fontId="2" fillId="2" borderId="39" xfId="0" applyNumberFormat="1" applyFont="1" applyFill="1" applyBorder="1"/>
    <xf numFmtId="2" fontId="11" fillId="2" borderId="43" xfId="0" applyNumberFormat="1" applyFont="1" applyFill="1" applyBorder="1"/>
    <xf numFmtId="0" fontId="11" fillId="0" borderId="31" xfId="0" applyFont="1" applyBorder="1"/>
    <xf numFmtId="2" fontId="11" fillId="2" borderId="11" xfId="0" applyNumberFormat="1" applyFont="1" applyFill="1" applyBorder="1"/>
    <xf numFmtId="2" fontId="11" fillId="2" borderId="12" xfId="0" applyNumberFormat="1" applyFont="1" applyFill="1" applyBorder="1"/>
    <xf numFmtId="2" fontId="2" fillId="2" borderId="22" xfId="0" applyNumberFormat="1" applyFont="1" applyFill="1" applyBorder="1" applyAlignment="1">
      <alignment horizontal="right"/>
    </xf>
    <xf numFmtId="1" fontId="14" fillId="3" borderId="22" xfId="0" applyNumberFormat="1" applyFont="1" applyFill="1" applyBorder="1"/>
    <xf numFmtId="4" fontId="11" fillId="0" borderId="0" xfId="0" applyNumberFormat="1" applyFont="1" applyFill="1" applyBorder="1"/>
    <xf numFmtId="4" fontId="11" fillId="0" borderId="31" xfId="0" applyNumberFormat="1" applyFont="1" applyFill="1" applyBorder="1"/>
    <xf numFmtId="3" fontId="2" fillId="0" borderId="38" xfId="0" applyNumberFormat="1" applyFont="1" applyFill="1" applyBorder="1"/>
    <xf numFmtId="4" fontId="11" fillId="0" borderId="6" xfId="0" applyNumberFormat="1" applyFont="1" applyFill="1" applyBorder="1"/>
    <xf numFmtId="0" fontId="2" fillId="0" borderId="29" xfId="0" applyFont="1" applyFill="1" applyBorder="1"/>
    <xf numFmtId="4" fontId="11" fillId="0" borderId="29" xfId="0" applyNumberFormat="1" applyFont="1" applyFill="1" applyBorder="1"/>
    <xf numFmtId="3" fontId="2" fillId="8" borderId="34" xfId="0" applyNumberFormat="1" applyFont="1" applyFill="1" applyBorder="1"/>
    <xf numFmtId="4" fontId="11" fillId="0" borderId="37" xfId="0" applyNumberFormat="1" applyFont="1" applyFill="1" applyBorder="1"/>
    <xf numFmtId="0" fontId="2" fillId="0" borderId="31" xfId="0" applyFont="1" applyFill="1" applyBorder="1"/>
    <xf numFmtId="4" fontId="11" fillId="0" borderId="15" xfId="0" applyNumberFormat="1" applyFont="1" applyBorder="1"/>
    <xf numFmtId="4" fontId="11" fillId="0" borderId="44" xfId="0" applyNumberFormat="1" applyFont="1" applyBorder="1"/>
    <xf numFmtId="3" fontId="2" fillId="2" borderId="44" xfId="0" applyNumberFormat="1" applyFont="1" applyFill="1" applyBorder="1"/>
    <xf numFmtId="0" fontId="12" fillId="4" borderId="31" xfId="0" applyFont="1" applyFill="1" applyBorder="1"/>
    <xf numFmtId="3" fontId="2" fillId="6" borderId="19" xfId="0" applyNumberFormat="1" applyFont="1" applyFill="1" applyBorder="1"/>
    <xf numFmtId="167" fontId="10" fillId="6" borderId="0" xfId="0" applyNumberFormat="1" applyFont="1" applyFill="1" applyBorder="1"/>
    <xf numFmtId="0" fontId="8" fillId="0" borderId="31" xfId="0" applyFont="1" applyBorder="1"/>
    <xf numFmtId="4" fontId="11" fillId="0" borderId="15" xfId="0" applyNumberFormat="1" applyFont="1" applyFill="1" applyBorder="1"/>
    <xf numFmtId="0" fontId="2" fillId="0" borderId="45" xfId="0" applyFont="1" applyBorder="1" applyAlignment="1">
      <alignment horizontal="right"/>
    </xf>
    <xf numFmtId="4" fontId="11" fillId="0" borderId="11" xfId="0" applyNumberFormat="1" applyFont="1" applyBorder="1"/>
    <xf numFmtId="4" fontId="11" fillId="0" borderId="11" xfId="0" applyNumberFormat="1" applyFont="1" applyFill="1" applyBorder="1"/>
    <xf numFmtId="0" fontId="21" fillId="4" borderId="31" xfId="0" applyFont="1" applyFill="1" applyBorder="1"/>
    <xf numFmtId="3" fontId="1" fillId="0" borderId="0" xfId="0" applyNumberFormat="1" applyFont="1" applyFill="1" applyBorder="1"/>
    <xf numFmtId="4" fontId="2" fillId="0" borderId="0" xfId="0" applyNumberFormat="1" applyFont="1" applyFill="1" applyBorder="1" applyAlignment="1">
      <alignment horizontal="right"/>
    </xf>
    <xf numFmtId="3" fontId="2" fillId="0" borderId="0" xfId="0" applyNumberFormat="1" applyFont="1" applyFill="1" applyBorder="1" applyAlignment="1">
      <alignment horizontal="right"/>
    </xf>
    <xf numFmtId="0" fontId="1" fillId="0" borderId="0" xfId="0" applyFont="1" applyFill="1" applyBorder="1"/>
    <xf numFmtId="0" fontId="2" fillId="9" borderId="1" xfId="0" quotePrefix="1" applyFont="1" applyFill="1" applyBorder="1"/>
    <xf numFmtId="0" fontId="2" fillId="0" borderId="46" xfId="0" applyFont="1" applyFill="1" applyBorder="1" applyAlignment="1">
      <alignment horizontal="right"/>
    </xf>
    <xf numFmtId="0" fontId="2" fillId="0" borderId="39" xfId="0" applyFont="1" applyFill="1" applyBorder="1" applyAlignment="1">
      <alignment horizontal="right"/>
    </xf>
    <xf numFmtId="0" fontId="0" fillId="0" borderId="46" xfId="0" applyFill="1" applyBorder="1"/>
    <xf numFmtId="0" fontId="2" fillId="0" borderId="39" xfId="0" applyFont="1" applyFill="1" applyBorder="1"/>
    <xf numFmtId="0" fontId="2" fillId="0" borderId="47" xfId="0" applyFont="1" applyFill="1" applyBorder="1"/>
    <xf numFmtId="0" fontId="2" fillId="0" borderId="8" xfId="0" applyFont="1" applyFill="1" applyBorder="1"/>
    <xf numFmtId="3" fontId="2" fillId="0" borderId="3" xfId="0" applyNumberFormat="1" applyFont="1" applyFill="1" applyBorder="1"/>
    <xf numFmtId="2" fontId="14" fillId="2" borderId="22" xfId="0" applyNumberFormat="1" applyFont="1" applyFill="1" applyBorder="1"/>
    <xf numFmtId="0" fontId="12" fillId="4" borderId="31" xfId="0" applyFont="1" applyFill="1" applyBorder="1" applyAlignment="1">
      <alignment horizontal="center"/>
    </xf>
    <xf numFmtId="0" fontId="12" fillId="4" borderId="38" xfId="0" applyFont="1" applyFill="1" applyBorder="1" applyAlignment="1">
      <alignment horizontal="center"/>
    </xf>
    <xf numFmtId="0" fontId="12" fillId="4" borderId="6" xfId="0" applyFont="1" applyFill="1" applyBorder="1" applyAlignment="1">
      <alignment horizontal="center"/>
    </xf>
    <xf numFmtId="0" fontId="11" fillId="0" borderId="0" xfId="0" applyFont="1" applyFill="1" applyBorder="1" applyAlignment="1">
      <alignment horizontal="right"/>
    </xf>
    <xf numFmtId="0" fontId="2" fillId="0" borderId="0" xfId="0" applyFont="1" applyFill="1" applyBorder="1" applyAlignment="1">
      <alignment horizontal="right"/>
    </xf>
    <xf numFmtId="9" fontId="11" fillId="0" borderId="0" xfId="0" applyNumberFormat="1" applyFont="1" applyFill="1" applyBorder="1"/>
    <xf numFmtId="0" fontId="11" fillId="0" borderId="48" xfId="0" applyFont="1" applyBorder="1" applyAlignment="1">
      <alignment horizontal="right"/>
    </xf>
    <xf numFmtId="9" fontId="11" fillId="2" borderId="11" xfId="0" applyNumberFormat="1" applyFont="1" applyFill="1" applyBorder="1"/>
    <xf numFmtId="9" fontId="11" fillId="2" borderId="49" xfId="0" applyNumberFormat="1" applyFont="1" applyFill="1" applyBorder="1"/>
    <xf numFmtId="9" fontId="11" fillId="2" borderId="47" xfId="0" applyNumberFormat="1" applyFont="1" applyFill="1" applyBorder="1"/>
    <xf numFmtId="0" fontId="14" fillId="0" borderId="0" xfId="0" applyFont="1" applyFill="1" applyBorder="1" applyAlignment="1">
      <alignment horizontal="right"/>
    </xf>
    <xf numFmtId="0" fontId="12" fillId="4" borderId="29" xfId="0" applyFont="1" applyFill="1" applyBorder="1" applyAlignment="1">
      <alignment wrapText="1"/>
    </xf>
    <xf numFmtId="0" fontId="12" fillId="4" borderId="34" xfId="0" applyFont="1" applyFill="1" applyBorder="1" applyAlignment="1"/>
    <xf numFmtId="0" fontId="12" fillId="4" borderId="37" xfId="0" applyFont="1" applyFill="1" applyBorder="1" applyAlignment="1"/>
    <xf numFmtId="0" fontId="11" fillId="0" borderId="4" xfId="0" applyFont="1" applyFill="1" applyBorder="1"/>
    <xf numFmtId="164" fontId="13" fillId="0" borderId="7" xfId="0" applyNumberFormat="1" applyFont="1" applyFill="1" applyBorder="1"/>
    <xf numFmtId="0" fontId="11" fillId="0" borderId="29" xfId="0" applyFont="1" applyFill="1" applyBorder="1"/>
    <xf numFmtId="164" fontId="13" fillId="0" borderId="37" xfId="0" applyNumberFormat="1" applyFont="1" applyFill="1" applyBorder="1"/>
    <xf numFmtId="166" fontId="14" fillId="2" borderId="34" xfId="0" applyNumberFormat="1" applyFont="1" applyFill="1" applyBorder="1"/>
    <xf numFmtId="0" fontId="1" fillId="0" borderId="0" xfId="0" applyFont="1" applyFill="1" applyAlignment="1">
      <alignment horizontal="right"/>
    </xf>
    <xf numFmtId="168" fontId="1" fillId="0" borderId="0" xfId="0" applyNumberFormat="1" applyFont="1" applyFill="1" applyAlignment="1">
      <alignment horizontal="center"/>
    </xf>
    <xf numFmtId="0" fontId="12" fillId="4" borderId="31" xfId="0" applyFont="1" applyFill="1" applyBorder="1" applyAlignment="1">
      <alignment horizontal="center"/>
    </xf>
    <xf numFmtId="0" fontId="12" fillId="4" borderId="38" xfId="0" applyFont="1" applyFill="1" applyBorder="1" applyAlignment="1">
      <alignment horizontal="center"/>
    </xf>
    <xf numFmtId="0" fontId="12" fillId="4" borderId="6" xfId="0" applyFont="1" applyFill="1" applyBorder="1" applyAlignment="1">
      <alignment horizontal="center" wrapText="1"/>
    </xf>
    <xf numFmtId="0" fontId="12" fillId="4" borderId="29" xfId="0" applyFont="1" applyFill="1" applyBorder="1" applyAlignment="1">
      <alignment horizontal="center"/>
    </xf>
    <xf numFmtId="0" fontId="12" fillId="4" borderId="36" xfId="0" applyFont="1" applyFill="1" applyBorder="1" applyAlignment="1">
      <alignment horizontal="center"/>
    </xf>
    <xf numFmtId="0" fontId="12" fillId="0" borderId="0" xfId="0" applyFont="1" applyFill="1" applyBorder="1" applyAlignment="1">
      <alignment horizontal="center"/>
    </xf>
    <xf numFmtId="0" fontId="6" fillId="0" borderId="31" xfId="0" applyFont="1" applyBorder="1" applyAlignment="1">
      <alignment horizontal="center"/>
    </xf>
    <xf numFmtId="0" fontId="6" fillId="0" borderId="6" xfId="0" applyFont="1" applyBorder="1" applyAlignment="1">
      <alignment horizontal="center"/>
    </xf>
    <xf numFmtId="0" fontId="6" fillId="0" borderId="38" xfId="0" applyFont="1" applyBorder="1" applyAlignment="1">
      <alignment horizontal="center"/>
    </xf>
    <xf numFmtId="0" fontId="2" fillId="0" borderId="0" xfId="0" applyFont="1" applyBorder="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9526</xdr:rowOff>
    </xdr:from>
    <xdr:to>
      <xdr:col>8</xdr:col>
      <xdr:colOff>217170</xdr:colOff>
      <xdr:row>20</xdr:row>
      <xdr:rowOff>57150</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71450" y="990601"/>
          <a:ext cx="10475595" cy="3705224"/>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fra kontraktroer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Indtægten fra eventuelle overskudsroer, fra 100-105 % af kontrakten, pr. ha samt i alt</a:t>
          </a:r>
          <a:endParaRPr lang="da-DK" sz="1200" b="1" i="0" u="none" strike="noStrike" baseline="0">
            <a:solidFill>
              <a:srgbClr val="000000"/>
            </a:solidFill>
            <a:latin typeface="Arial"/>
            <a:ea typeface="+mn-ea"/>
            <a:cs typeface="Arial"/>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3. Indtægten fra eventuelle overskudsroer, fra 105-130 % af kontrakten, pr. ha samt i alt</a:t>
          </a:r>
        </a:p>
        <a:p>
          <a:pPr marL="0" marR="0" lvl="0" indent="0" algn="l" defTabSz="914400" rtl="0" eaLnBrk="1" fontAlgn="auto" latinLnBrk="0" hangingPunct="1">
            <a:lnSpc>
              <a:spcPts val="1200"/>
            </a:lnSpc>
            <a:spcBef>
              <a:spcPts val="0"/>
            </a:spcBef>
            <a:spcAft>
              <a:spcPts val="0"/>
            </a:spcAft>
            <a:buClrTx/>
            <a:buSzTx/>
            <a:buFontTx/>
            <a:buNone/>
            <a:tabLst/>
            <a:defRPr sz="1000"/>
          </a:pPr>
          <a:r>
            <a:rPr lang="da-DK" sz="1200" b="1" i="0" u="none" strike="noStrike" baseline="0">
              <a:solidFill>
                <a:srgbClr val="000000"/>
              </a:solidFill>
              <a:latin typeface="Arial"/>
              <a:ea typeface="+mn-ea"/>
              <a:cs typeface="Arial"/>
            </a:rPr>
            <a:t>4. Indtægten fra eventuelle overskudsroer, over 130 % af kontrakten, pr. ha samt i alt</a:t>
          </a:r>
        </a:p>
        <a:p>
          <a:pPr algn="l" rtl="0">
            <a:lnSpc>
              <a:spcPts val="1200"/>
            </a:lnSpc>
            <a:defRPr sz="1000"/>
          </a:pPr>
          <a:r>
            <a:rPr lang="da-DK" sz="1200" b="1" i="0" u="none" strike="noStrike" baseline="0">
              <a:solidFill>
                <a:srgbClr val="000000"/>
              </a:solidFill>
              <a:latin typeface="Arial"/>
              <a:cs typeface="Arial"/>
            </a:rPr>
            <a:t>5.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mængder/ beløb, kan der under alle omstændigheder kun være tale om et retningsvisende resultat.</a:t>
          </a:r>
        </a:p>
        <a:p>
          <a:pPr algn="l" rtl="0">
            <a:lnSpc>
              <a:spcPts val="1300"/>
            </a:lnSpc>
            <a:defRPr sz="1000"/>
          </a:pPr>
          <a:r>
            <a:rPr lang="da-DK" sz="1200" b="1" i="0" u="none" strike="noStrike" baseline="0">
              <a:solidFill>
                <a:srgbClr val="000000"/>
              </a:solidFill>
              <a:latin typeface="Arial"/>
              <a:cs typeface="Arial"/>
            </a:rPr>
            <a:t>- Den "simple" opbygning indebærer bl.a., at beregningerne foretages ud fra en forudsætning om, at man tegner og dyrker et areal, som mindst svarer til den fulde kontraktmængde. Regnearket korrigerer således ikke for fradrag ved levering under kontrakten, hvilket kan forekomme, såfremt man ikke har tilsået et tilstrækkeligt areal.</a:t>
          </a:r>
          <a:endParaRPr lang="da-DK" sz="1200" b="1" i="0" u="none" strike="noStrike" baseline="0">
            <a:solidFill>
              <a:srgbClr val="000000"/>
            </a:solidFill>
            <a:latin typeface="Arial"/>
            <a:ea typeface="+mn-ea"/>
            <a:cs typeface="Arial"/>
          </a:endParaRPr>
        </a:p>
        <a:p>
          <a:r>
            <a:rPr lang="da-DK" sz="1200" b="1" i="0" u="none" strike="noStrike" baseline="0">
              <a:solidFill>
                <a:srgbClr val="000000"/>
              </a:solidFill>
              <a:latin typeface="Arial"/>
              <a:ea typeface="+mn-ea"/>
              <a:cs typeface="Arial"/>
            </a:rPr>
            <a:t>- Der indgår ikke en separat beregning, såfremt man overfører produktion fra et år til det næste. Man kan vælge af gøre dette for sukker produceret i intervallet fra 105-110 % af kontrakten, hvorved man skal betale en overførselsafgift på ca. 45 kr pr. ton roer. Herved er nettoprisen meget tæt på prisen på 110 kr for overskudsroer i intervallet fra 105-130 %, og fejlen ved ikke at indregne en overførsel er således minimal. De overførte roer afregnes i henhold til Brancheaftalen med den samme pris som kontraktroer for den pågældende kampagne, hvor roerne er leveret, og den overførte mængde afregnes ligeledes ved Slutopgørelsen for 2017 (medio juli 2018), dvs. samtidig som afregningen for øvrige overskudsroer.</a:t>
          </a:r>
        </a:p>
        <a:p>
          <a:r>
            <a:rPr lang="da-DK" sz="1200" b="1" i="0" u="none" strike="noStrike" baseline="0">
              <a:solidFill>
                <a:srgbClr val="000000"/>
              </a:solidFill>
              <a:latin typeface="Arial"/>
              <a:ea typeface="+mn-ea"/>
              <a:cs typeface="Arial"/>
            </a:rPr>
            <a:t>- Der indgår ikke beregning af transport udover dyrkernes egen betalig for fragt af jord og urenheder samt transport af rene roer ud over 80 km.  Enten udføres transporten af Nordic Sugar, eller man er selvkører, hvorved den udbetalte fragtsats modsvares af dyrkerens egen udgift til fragt.</a:t>
          </a:r>
        </a:p>
        <a:p>
          <a:pPr algn="l" rtl="0">
            <a:lnSpc>
              <a:spcPts val="1300"/>
            </a:lnSpc>
            <a:defRPr sz="1000"/>
          </a:pPr>
          <a:r>
            <a:rPr lang="da-DK" sz="1200" b="1" i="0" u="none" strike="noStrike" baseline="0">
              <a:solidFill>
                <a:srgbClr val="000000"/>
              </a:solidFill>
              <a:latin typeface="Arial"/>
              <a:cs typeface="Arial"/>
            </a:rPr>
            <a:t>- Regnearket indeholder ikke beregninger på omkostningerne ved roedyrkningen.</a:t>
          </a:r>
        </a:p>
        <a:p>
          <a:pPr algn="l" rtl="0">
            <a:defRPr sz="1000"/>
          </a:pPr>
          <a:endParaRPr lang="da-DK" sz="1200" b="1" i="0" u="none" strike="noStrike" baseline="0">
            <a:solidFill>
              <a:srgbClr val="000000"/>
            </a:solidFill>
            <a:latin typeface="Arial"/>
            <a:cs typeface="Arial"/>
          </a:endParaRPr>
        </a:p>
        <a:p>
          <a:pPr algn="l" rtl="0">
            <a:defRPr sz="1000"/>
          </a:pPr>
          <a:endParaRPr lang="da-DK" sz="1200" b="1" i="0" u="none" strike="noStrike" baseline="0">
            <a:solidFill>
              <a:srgbClr val="000000"/>
            </a:solidFill>
            <a:latin typeface="Arial"/>
            <a:cs typeface="Arial"/>
          </a:endParaRPr>
        </a:p>
        <a:p>
          <a:pPr algn="l" rtl="0">
            <a:lnSpc>
              <a:spcPts val="1100"/>
            </a:lnSpc>
            <a:defRPr sz="1000"/>
          </a:pPr>
          <a:endParaRPr lang="da-DK"/>
        </a:p>
      </xdr:txBody>
    </xdr:sp>
    <xdr:clientData/>
  </xdr:twoCellAnchor>
  <xdr:twoCellAnchor>
    <xdr:from>
      <xdr:col>0</xdr:col>
      <xdr:colOff>169545</xdr:colOff>
      <xdr:row>20</xdr:row>
      <xdr:rowOff>161925</xdr:rowOff>
    </xdr:from>
    <xdr:to>
      <xdr:col>8</xdr:col>
      <xdr:colOff>274320</xdr:colOff>
      <xdr:row>30</xdr:row>
      <xdr:rowOff>47625</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1925" y="4343400"/>
          <a:ext cx="9001125" cy="217170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t>
          </a:r>
          <a:r>
            <a:rPr lang="da-DK" sz="1200" b="1" i="0" u="sng" strike="noStrike" baseline="0">
              <a:solidFill>
                <a:srgbClr val="000000"/>
              </a:solidFill>
              <a:latin typeface="Arial"/>
              <a:cs typeface="Arial"/>
            </a:rPr>
            <a:t>alle</a:t>
          </a:r>
          <a:r>
            <a:rPr lang="da-DK" sz="1200" b="1" i="0" u="none" strike="noStrike" baseline="0">
              <a:solidFill>
                <a:srgbClr val="000000"/>
              </a:solidFill>
              <a:latin typeface="Arial"/>
              <a:cs typeface="Arial"/>
            </a:rPr>
            <a:t>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0</xdr:colOff>
      <xdr:row>184</xdr:row>
      <xdr:rowOff>142875</xdr:rowOff>
    </xdr:from>
    <xdr:to>
      <xdr:col>3</xdr:col>
      <xdr:colOff>1038225</xdr:colOff>
      <xdr:row>187</xdr:row>
      <xdr:rowOff>68580</xdr:rowOff>
    </xdr:to>
    <xdr:sp macro="" textlink="">
      <xdr:nvSpPr>
        <xdr:cNvPr id="2051" name="Text Box 3">
          <a:extLst>
            <a:ext uri="{FF2B5EF4-FFF2-40B4-BE49-F238E27FC236}">
              <a16:creationId xmlns:a16="http://schemas.microsoft.com/office/drawing/2014/main" id="{00000000-0008-0000-0000-000003080000}"/>
            </a:ext>
          </a:extLst>
        </xdr:cNvPr>
        <xdr:cNvSpPr txBox="1">
          <a:spLocks noChangeArrowheads="1"/>
        </xdr:cNvSpPr>
      </xdr:nvSpPr>
      <xdr:spPr bwMode="auto">
        <a:xfrm>
          <a:off x="171450" y="39871650"/>
          <a:ext cx="6648450" cy="4876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NB!</a:t>
          </a:r>
        </a:p>
        <a:p>
          <a:pPr algn="l" rtl="0">
            <a:defRPr sz="1000"/>
          </a:pPr>
          <a:r>
            <a:rPr lang="da-DK" sz="1200" b="1" i="0" u="none" strike="noStrike" baseline="0">
              <a:solidFill>
                <a:srgbClr val="000000"/>
              </a:solidFill>
              <a:latin typeface="Arial"/>
              <a:cs typeface="Arial"/>
            </a:rPr>
            <a:t>- Acontobetalinger gives til kontraktroer op til 100 % af kontrakten (ikke til overskudsroer).</a:t>
          </a:r>
        </a:p>
      </xdr:txBody>
    </xdr:sp>
    <xdr:clientData/>
  </xdr:twoCellAnchor>
  <xdr:twoCellAnchor>
    <xdr:from>
      <xdr:col>0</xdr:col>
      <xdr:colOff>123824</xdr:colOff>
      <xdr:row>63</xdr:row>
      <xdr:rowOff>95249</xdr:rowOff>
    </xdr:from>
    <xdr:to>
      <xdr:col>7</xdr:col>
      <xdr:colOff>647699</xdr:colOff>
      <xdr:row>78</xdr:row>
      <xdr:rowOff>66674</xdr:rowOff>
    </xdr:to>
    <xdr:sp macro="" textlink="">
      <xdr:nvSpPr>
        <xdr:cNvPr id="6" name="Tekstboks 2">
          <a:extLst>
            <a:ext uri="{FF2B5EF4-FFF2-40B4-BE49-F238E27FC236}">
              <a16:creationId xmlns:a16="http://schemas.microsoft.com/office/drawing/2014/main" id="{886D4B3E-961D-4CBF-9B48-CF37F348E988}"/>
            </a:ext>
          </a:extLst>
        </xdr:cNvPr>
        <xdr:cNvSpPr txBox="1"/>
      </xdr:nvSpPr>
      <xdr:spPr>
        <a:xfrm>
          <a:off x="123824" y="14287499"/>
          <a:ext cx="9858375" cy="3286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200" baseline="30000">
              <a:latin typeface="Arial" panose="020B0604020202020204" pitchFamily="34" charset="0"/>
              <a:cs typeface="Arial" panose="020B0604020202020204" pitchFamily="34" charset="0"/>
            </a:rPr>
            <a:t>6) </a:t>
          </a:r>
          <a:r>
            <a:rPr lang="da-DK" sz="1200">
              <a:latin typeface="Arial" panose="020B0604020202020204" pitchFamily="34" charset="0"/>
              <a:cs typeface="Arial" panose="020B0604020202020204" pitchFamily="34" charset="0"/>
            </a:rPr>
            <a:t>Resultattillæg/fradrag (EBIT-model) er afhængig af Nordic Sugars regnskabsresultat for Danmark i regnskabsåret 2017/18</a:t>
          </a:r>
        </a:p>
        <a:p>
          <a:r>
            <a:rPr lang="da-DK" sz="1200">
              <a:latin typeface="Arial" panose="020B0604020202020204" pitchFamily="34" charset="0"/>
              <a:cs typeface="Arial" panose="020B0604020202020204" pitchFamily="34" charset="0"/>
            </a:rPr>
            <a:t>  </a:t>
          </a:r>
          <a:r>
            <a:rPr lang="da-DK" sz="1200" u="sng">
              <a:latin typeface="Arial" panose="020B0604020202020204" pitchFamily="34" charset="0"/>
              <a:cs typeface="Arial" panose="020B0604020202020204" pitchFamily="34" charset="0"/>
            </a:rPr>
            <a:t> - kun aktuelt for kontrakt med variabel pris.</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Basisprisen for den 1-årige kontrakt med variabel pris er angivet ved  et Nordic Sugar regnskabsresultat på 200 mio. kr EBIT i regnskabsåret 2017/18 (1/3-2017 til 28/2-2018).</a:t>
          </a:r>
        </a:p>
        <a:p>
          <a:pPr marL="0" marR="0" indent="0" defTabSz="914400" eaLnBrk="1" fontAlgn="auto" latinLnBrk="0" hangingPunct="1">
            <a:lnSpc>
              <a:spcPct val="100000"/>
            </a:lnSpc>
            <a:spcBef>
              <a:spcPts val="0"/>
            </a:spcBef>
            <a:spcAft>
              <a:spcPts val="0"/>
            </a:spcAft>
            <a:buClrTx/>
            <a:buSzTx/>
            <a:buFontTx/>
            <a:buNone/>
            <a:tabLst/>
            <a:defRPr/>
          </a:pPr>
          <a:endParaRPr lang="da-DK" sz="120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a-DK" sz="1200">
              <a:solidFill>
                <a:schemeClr val="dk1"/>
              </a:solidFill>
              <a:latin typeface="Arial" panose="020B0604020202020204" pitchFamily="34" charset="0"/>
              <a:ea typeface="+mn-ea"/>
              <a:cs typeface="Arial" panose="020B0604020202020204" pitchFamily="34" charset="0"/>
            </a:rPr>
            <a:t>Dyrkernes andel er lig med 25 % af den del af EBIT, der ligger hhv. over/under 200 mio. kr. Ved et resultat over 200 mio. kr er der således et tillæg, mens der er et fradrag ved et resultat under 200 mio. kr -</a:t>
          </a:r>
          <a:r>
            <a:rPr lang="da-DK" sz="1200" baseline="0">
              <a:solidFill>
                <a:schemeClr val="dk1"/>
              </a:solidFill>
              <a:latin typeface="Arial" panose="020B0604020202020204" pitchFamily="34" charset="0"/>
              <a:ea typeface="+mn-ea"/>
              <a:cs typeface="Arial" panose="020B0604020202020204" pitchFamily="34" charset="0"/>
            </a:rPr>
            <a:t> d</a:t>
          </a:r>
          <a:r>
            <a:rPr lang="da-DK" sz="1200">
              <a:solidFill>
                <a:schemeClr val="dk1"/>
              </a:solidFill>
              <a:latin typeface="Arial" panose="020B0604020202020204" pitchFamily="34" charset="0"/>
              <a:ea typeface="+mn-ea"/>
              <a:cs typeface="Arial" panose="020B0604020202020204" pitchFamily="34" charset="0"/>
            </a:rPr>
            <a:t>og ikke yderligere fradrag under et resultat på 0 kr.</a:t>
          </a:r>
        </a:p>
        <a:p>
          <a:endParaRPr lang="da-DK" sz="1200">
            <a:latin typeface="Arial" panose="020B0604020202020204" pitchFamily="34" charset="0"/>
            <a:cs typeface="Arial" panose="020B0604020202020204" pitchFamily="34" charset="0"/>
          </a:endParaRPr>
        </a:p>
        <a:p>
          <a:r>
            <a:rPr lang="da-DK" sz="1200">
              <a:latin typeface="Arial" panose="020B0604020202020204" pitchFamily="34" charset="0"/>
              <a:cs typeface="Arial" panose="020B0604020202020204" pitchFamily="34" charset="0"/>
            </a:rPr>
            <a:t>Det præcise tillæg/fradrag afhænger af </a:t>
          </a:r>
          <a:r>
            <a:rPr lang="da-DK" sz="1200">
              <a:solidFill>
                <a:schemeClr val="dk1"/>
              </a:solidFill>
              <a:latin typeface="Arial" panose="020B0604020202020204" pitchFamily="34" charset="0"/>
              <a:ea typeface="+mn-ea"/>
              <a:cs typeface="Arial" panose="020B0604020202020204" pitchFamily="34" charset="0"/>
            </a:rPr>
            <a:t>kampagnens totale roemængde, men det udgør </a:t>
          </a:r>
        </a:p>
        <a:p>
          <a:r>
            <a:rPr lang="da-DK" sz="1200">
              <a:solidFill>
                <a:schemeClr val="dk1"/>
              </a:solidFill>
              <a:latin typeface="Arial" panose="020B0604020202020204" pitchFamily="34" charset="0"/>
              <a:ea typeface="+mn-ea"/>
              <a:cs typeface="Arial" panose="020B0604020202020204" pitchFamily="34" charset="0"/>
            </a:rPr>
            <a:t>ca. +/- 9 kr pr. ton roer for hver 100 mio. kr, som Nordic Sugars regnskabsresultat går over/under de 200 mio. kr EBIT. </a:t>
          </a:r>
        </a:p>
        <a:p>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Til orientering har de seneste 5 års regnskabsresultater været følgende :</a:t>
          </a:r>
        </a:p>
        <a:p>
          <a:r>
            <a:rPr lang="da-DK" sz="1200">
              <a:solidFill>
                <a:schemeClr val="dk1"/>
              </a:solidFill>
              <a:latin typeface="Arial" panose="020B0604020202020204" pitchFamily="34" charset="0"/>
              <a:ea typeface="+mn-ea"/>
              <a:cs typeface="Arial" panose="020B0604020202020204" pitchFamily="34" charset="0"/>
            </a:rPr>
            <a:t>2012/13: 619 mio. kr</a:t>
          </a:r>
        </a:p>
        <a:p>
          <a:r>
            <a:rPr lang="da-DK" sz="1200">
              <a:solidFill>
                <a:schemeClr val="dk1"/>
              </a:solidFill>
              <a:latin typeface="Arial" panose="020B0604020202020204" pitchFamily="34" charset="0"/>
              <a:ea typeface="+mn-ea"/>
              <a:cs typeface="Arial" panose="020B0604020202020204" pitchFamily="34" charset="0"/>
            </a:rPr>
            <a:t>2013/14: 545 mio. kr (585 mio. kr før reg.</a:t>
          </a:r>
          <a:r>
            <a:rPr lang="da-DK" sz="1200" baseline="0">
              <a:solidFill>
                <a:schemeClr val="dk1"/>
              </a:solidFill>
              <a:latin typeface="Arial" panose="020B0604020202020204" pitchFamily="34" charset="0"/>
              <a:ea typeface="+mn-ea"/>
              <a:cs typeface="Arial" panose="020B0604020202020204" pitchFamily="34" charset="0"/>
            </a:rPr>
            <a:t> for særlig EU-produktionsafgift)</a:t>
          </a:r>
          <a:endParaRPr lang="da-DK" sz="1200">
            <a:solidFill>
              <a:schemeClr val="dk1"/>
            </a:solidFill>
            <a:latin typeface="Arial" panose="020B0604020202020204" pitchFamily="34" charset="0"/>
            <a:ea typeface="+mn-ea"/>
            <a:cs typeface="Arial" panose="020B0604020202020204" pitchFamily="34" charset="0"/>
          </a:endParaRPr>
        </a:p>
        <a:p>
          <a:r>
            <a:rPr lang="da-DK" sz="1200">
              <a:solidFill>
                <a:schemeClr val="dk1"/>
              </a:solidFill>
              <a:latin typeface="Arial" panose="020B0604020202020204" pitchFamily="34" charset="0"/>
              <a:ea typeface="+mn-ea"/>
              <a:cs typeface="Arial" panose="020B0604020202020204" pitchFamily="34" charset="0"/>
            </a:rPr>
            <a:t>2014/15: 251 mio. kr</a:t>
          </a:r>
        </a:p>
        <a:p>
          <a:r>
            <a:rPr lang="da-DK" sz="1200">
              <a:solidFill>
                <a:schemeClr val="dk1"/>
              </a:solidFill>
              <a:latin typeface="Arial" panose="020B0604020202020204" pitchFamily="34" charset="0"/>
              <a:ea typeface="+mn-ea"/>
              <a:cs typeface="Arial" panose="020B0604020202020204" pitchFamily="34" charset="0"/>
            </a:rPr>
            <a:t>2015/16:   - 5 mio. kr</a:t>
          </a:r>
        </a:p>
        <a:p>
          <a:r>
            <a:rPr lang="da-DK" sz="1200">
              <a:solidFill>
                <a:schemeClr val="dk1"/>
              </a:solidFill>
              <a:latin typeface="Arial" panose="020B0604020202020204" pitchFamily="34" charset="0"/>
              <a:ea typeface="+mn-ea"/>
              <a:cs typeface="Arial" panose="020B0604020202020204" pitchFamily="34" charset="0"/>
            </a:rPr>
            <a:t>2016/17: 245 mio. kr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2017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K197"/>
  <sheetViews>
    <sheetView tabSelected="1" workbookViewId="0">
      <selection activeCell="D55" sqref="D55"/>
    </sheetView>
  </sheetViews>
  <sheetFormatPr defaultRowHeight="12.75" x14ac:dyDescent="0.2"/>
  <cols>
    <col min="1" max="1" width="2.5703125" customWidth="1"/>
    <col min="2" max="2" width="72.85546875" customWidth="1"/>
    <col min="3" max="3" width="11.28515625" customWidth="1"/>
    <col min="4" max="4" width="15.7109375" customWidth="1"/>
    <col min="5" max="5" width="11.28515625" customWidth="1"/>
    <col min="6" max="6" width="15.7109375" customWidth="1"/>
    <col min="7" max="7" width="11.28515625" customWidth="1"/>
    <col min="8" max="8" width="15.7109375" style="4" customWidth="1"/>
    <col min="9" max="9" width="3.28515625" customWidth="1"/>
    <col min="10" max="10" width="15.7109375" customWidth="1"/>
    <col min="11" max="11" width="12" customWidth="1"/>
    <col min="12" max="12" width="16.42578125" bestFit="1" customWidth="1"/>
    <col min="13" max="13" width="4.7109375" customWidth="1"/>
    <col min="15" max="15" width="13" customWidth="1"/>
    <col min="16" max="16" width="13.140625" customWidth="1"/>
  </cols>
  <sheetData>
    <row r="1" spans="1:10" ht="23.25" x14ac:dyDescent="0.35">
      <c r="A1" s="71" t="s">
        <v>206</v>
      </c>
      <c r="B1" s="1"/>
      <c r="G1" s="212" t="s">
        <v>208</v>
      </c>
      <c r="H1" s="213">
        <v>43453</v>
      </c>
      <c r="I1" s="213"/>
      <c r="J1" s="114"/>
    </row>
    <row r="2" spans="1:10" ht="18" x14ac:dyDescent="0.25">
      <c r="A2" s="86" t="s">
        <v>207</v>
      </c>
      <c r="I2" s="76" t="s">
        <v>169</v>
      </c>
    </row>
    <row r="3" spans="1:10" ht="18" x14ac:dyDescent="0.25">
      <c r="A3" s="86" t="s">
        <v>200</v>
      </c>
      <c r="I3" s="76" t="s">
        <v>170</v>
      </c>
    </row>
    <row r="4" spans="1:10" s="6" customFormat="1" ht="18" x14ac:dyDescent="0.25">
      <c r="H4" s="5"/>
    </row>
    <row r="5" spans="1:10" s="6" customFormat="1" ht="18" x14ac:dyDescent="0.25">
      <c r="H5" s="5"/>
    </row>
    <row r="6" spans="1:10" s="6" customFormat="1" ht="18" x14ac:dyDescent="0.25">
      <c r="H6" s="5"/>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H22" s="5"/>
    </row>
    <row r="23" spans="1:8" s="6" customFormat="1" ht="18" x14ac:dyDescent="0.25">
      <c r="H23" s="5"/>
    </row>
    <row r="24" spans="1:8" s="6" customFormat="1" ht="18" x14ac:dyDescent="0.25">
      <c r="H24" s="5"/>
    </row>
    <row r="25" spans="1:8" s="6" customFormat="1" ht="18" x14ac:dyDescent="0.25">
      <c r="H25" s="5"/>
    </row>
    <row r="26" spans="1:8" s="6" customFormat="1" ht="18" x14ac:dyDescent="0.25">
      <c r="H26" s="5"/>
    </row>
    <row r="27" spans="1:8" s="6" customFormat="1" ht="18" x14ac:dyDescent="0.25">
      <c r="B27" s="88"/>
      <c r="H27" s="5"/>
    </row>
    <row r="28" spans="1:8" s="6" customFormat="1" ht="18" x14ac:dyDescent="0.25">
      <c r="B28" s="2"/>
      <c r="H28" s="5"/>
    </row>
    <row r="29" spans="1:8" s="6" customFormat="1" ht="18" x14ac:dyDescent="0.25">
      <c r="B29" s="87"/>
      <c r="H29" s="5"/>
    </row>
    <row r="30" spans="1:8" s="6" customFormat="1" ht="18" x14ac:dyDescent="0.25">
      <c r="B30" s="87"/>
      <c r="H30" s="5"/>
    </row>
    <row r="31" spans="1:8" ht="13.5" thickBot="1" x14ac:dyDescent="0.25">
      <c r="H31" s="10"/>
    </row>
    <row r="32" spans="1:8" ht="46.15" customHeight="1" x14ac:dyDescent="0.35">
      <c r="A32" s="9"/>
      <c r="B32" s="128" t="s">
        <v>176</v>
      </c>
      <c r="C32" s="216" t="s">
        <v>214</v>
      </c>
      <c r="D32" s="215"/>
      <c r="F32" s="10"/>
      <c r="H32"/>
    </row>
    <row r="33" spans="1:8" ht="15.75" x14ac:dyDescent="0.25">
      <c r="A33" s="2"/>
      <c r="B33" s="129"/>
      <c r="C33" s="127" t="s">
        <v>175</v>
      </c>
      <c r="D33" s="75" t="s">
        <v>11</v>
      </c>
      <c r="H33"/>
    </row>
    <row r="34" spans="1:8" ht="15.75" x14ac:dyDescent="0.25">
      <c r="B34" s="130" t="s">
        <v>13</v>
      </c>
      <c r="C34" s="39"/>
      <c r="D34" s="80"/>
      <c r="E34" s="25" t="s">
        <v>9</v>
      </c>
      <c r="F34" s="25"/>
      <c r="H34"/>
    </row>
    <row r="35" spans="1:8" s="7" customFormat="1" ht="18.75" x14ac:dyDescent="0.25">
      <c r="B35" s="130" t="s">
        <v>178</v>
      </c>
      <c r="C35" s="81" t="s">
        <v>235</v>
      </c>
      <c r="D35" s="80"/>
      <c r="E35" s="25" t="s">
        <v>0</v>
      </c>
      <c r="F35" s="25"/>
      <c r="G35" s="4"/>
    </row>
    <row r="36" spans="1:8" ht="18.75" x14ac:dyDescent="0.25">
      <c r="B36" s="130" t="s">
        <v>179</v>
      </c>
      <c r="C36" s="81" t="s">
        <v>236</v>
      </c>
      <c r="D36" s="80"/>
      <c r="E36" s="25" t="s">
        <v>1</v>
      </c>
      <c r="F36" s="25"/>
      <c r="H36"/>
    </row>
    <row r="37" spans="1:8" ht="18.75" x14ac:dyDescent="0.25">
      <c r="B37" s="130" t="s">
        <v>180</v>
      </c>
      <c r="C37" s="81" t="s">
        <v>204</v>
      </c>
      <c r="D37" s="192" t="e">
        <f>(D35/D36)*100</f>
        <v>#DIV/0!</v>
      </c>
      <c r="E37" s="25" t="s">
        <v>14</v>
      </c>
      <c r="F37" s="25"/>
      <c r="G37" s="4"/>
      <c r="H37"/>
    </row>
    <row r="38" spans="1:8" s="7" customFormat="1" ht="15.75" x14ac:dyDescent="0.25">
      <c r="B38" s="130" t="s">
        <v>181</v>
      </c>
      <c r="C38" s="82"/>
      <c r="D38" s="192" t="e">
        <f>D34*D37</f>
        <v>#DIV/0!</v>
      </c>
      <c r="E38" s="25" t="s">
        <v>14</v>
      </c>
      <c r="F38" s="25"/>
    </row>
    <row r="39" spans="1:8" s="7" customFormat="1" ht="15.75" x14ac:dyDescent="0.25">
      <c r="B39" s="130" t="s">
        <v>182</v>
      </c>
      <c r="C39" s="82"/>
      <c r="D39" s="192" t="e">
        <f>D38*(100/D46)</f>
        <v>#DIV/0!</v>
      </c>
      <c r="E39" s="25" t="s">
        <v>14</v>
      </c>
      <c r="F39" s="25"/>
    </row>
    <row r="40" spans="1:8" s="7" customFormat="1" ht="15.75" x14ac:dyDescent="0.25">
      <c r="B40" s="130" t="s">
        <v>183</v>
      </c>
      <c r="C40" s="82"/>
      <c r="D40" s="192">
        <f>D34*D35</f>
        <v>0</v>
      </c>
      <c r="E40" s="25" t="s">
        <v>15</v>
      </c>
      <c r="F40" s="73"/>
    </row>
    <row r="41" spans="1:8" ht="18.75" customHeight="1" x14ac:dyDescent="0.25">
      <c r="A41" s="2"/>
      <c r="B41" s="131" t="s">
        <v>215</v>
      </c>
      <c r="C41" s="126" t="s">
        <v>223</v>
      </c>
      <c r="D41" s="80"/>
      <c r="E41" s="25" t="s">
        <v>15</v>
      </c>
      <c r="F41" s="25"/>
      <c r="H41"/>
    </row>
    <row r="42" spans="1:8" ht="18.75" customHeight="1" x14ac:dyDescent="0.25">
      <c r="A42" s="2"/>
      <c r="B42" s="131" t="s">
        <v>216</v>
      </c>
      <c r="C42" s="126" t="s">
        <v>223</v>
      </c>
      <c r="D42" s="80"/>
      <c r="E42" s="25" t="s">
        <v>15</v>
      </c>
      <c r="F42" s="25"/>
      <c r="H42"/>
    </row>
    <row r="43" spans="1:8" ht="18.75" customHeight="1" x14ac:dyDescent="0.25">
      <c r="A43" s="2"/>
      <c r="B43" s="131" t="s">
        <v>217</v>
      </c>
      <c r="C43" s="126" t="s">
        <v>223</v>
      </c>
      <c r="D43" s="80"/>
      <c r="E43" s="25" t="s">
        <v>15</v>
      </c>
      <c r="F43" s="25"/>
      <c r="H43"/>
    </row>
    <row r="44" spans="1:8" ht="18.75" customHeight="1" x14ac:dyDescent="0.25">
      <c r="A44" s="2"/>
      <c r="B44" s="132" t="s">
        <v>218</v>
      </c>
      <c r="C44" s="83"/>
      <c r="D44" s="192">
        <f>SUM(D41:D43)</f>
        <v>0</v>
      </c>
      <c r="E44" s="25" t="s">
        <v>15</v>
      </c>
      <c r="F44" s="25"/>
      <c r="H44"/>
    </row>
    <row r="45" spans="1:8" s="7" customFormat="1" ht="15.75" x14ac:dyDescent="0.25">
      <c r="B45" s="130" t="s">
        <v>184</v>
      </c>
      <c r="C45" s="82"/>
      <c r="D45" s="192" t="e">
        <f>(D40/D44)*100</f>
        <v>#DIV/0!</v>
      </c>
      <c r="E45" s="74" t="s">
        <v>1</v>
      </c>
      <c r="F45" s="73"/>
      <c r="H45"/>
    </row>
    <row r="46" spans="1:8" s="7" customFormat="1" ht="18.75" x14ac:dyDescent="0.25">
      <c r="B46" s="133" t="s">
        <v>12</v>
      </c>
      <c r="C46" s="81" t="s">
        <v>205</v>
      </c>
      <c r="D46" s="80"/>
      <c r="E46" s="74" t="s">
        <v>1</v>
      </c>
      <c r="F46" s="73"/>
      <c r="H46" s="124"/>
    </row>
    <row r="47" spans="1:8" s="7" customFormat="1" ht="15.75" x14ac:dyDescent="0.25">
      <c r="B47" s="98" t="s">
        <v>234</v>
      </c>
      <c r="C47" s="82"/>
      <c r="D47" s="158"/>
      <c r="E47" s="74" t="s">
        <v>173</v>
      </c>
      <c r="F47" s="73"/>
      <c r="H47"/>
    </row>
    <row r="48" spans="1:8" ht="15.75" x14ac:dyDescent="0.25">
      <c r="A48" s="61"/>
      <c r="B48" s="132" t="s">
        <v>237</v>
      </c>
      <c r="C48" s="46"/>
      <c r="D48" s="157" t="e">
        <f>IF(D47&lt;=300,(LOOKUP(D47,Fragtsatser!A5:A304,Fragtsatser!B5:B304)),"-")</f>
        <v>#N/A</v>
      </c>
      <c r="E48" s="20" t="s">
        <v>244</v>
      </c>
      <c r="H48"/>
    </row>
    <row r="49" spans="1:8" ht="15.75" x14ac:dyDescent="0.25">
      <c r="A49" s="61"/>
      <c r="B49" s="132" t="s">
        <v>238</v>
      </c>
      <c r="C49" s="46"/>
      <c r="D49" s="157" t="e">
        <f>IF(D47&lt;=300,(LOOKUP(D47,Fragtsatser!D5:D304,Fragtsatser!E5:E304)),"-")</f>
        <v>#N/A</v>
      </c>
      <c r="E49" s="20" t="s">
        <v>172</v>
      </c>
      <c r="H49"/>
    </row>
    <row r="50" spans="1:8" s="7" customFormat="1" ht="18.75" x14ac:dyDescent="0.25">
      <c r="B50" s="98" t="s">
        <v>231</v>
      </c>
      <c r="C50" s="81" t="s">
        <v>226</v>
      </c>
      <c r="D50" s="80"/>
      <c r="E50" s="74" t="s">
        <v>172</v>
      </c>
      <c r="F50" s="73"/>
      <c r="H50"/>
    </row>
    <row r="51" spans="1:8" s="7" customFormat="1" ht="18.75" x14ac:dyDescent="0.25">
      <c r="B51" s="98" t="s">
        <v>219</v>
      </c>
      <c r="C51" s="126" t="s">
        <v>221</v>
      </c>
      <c r="D51" s="113"/>
      <c r="E51" s="74" t="s">
        <v>172</v>
      </c>
      <c r="F51" s="73"/>
    </row>
    <row r="52" spans="1:8" s="7" customFormat="1" ht="19.5" thickBot="1" x14ac:dyDescent="0.3">
      <c r="B52" s="98" t="s">
        <v>220</v>
      </c>
      <c r="C52" s="126"/>
      <c r="D52" s="134"/>
      <c r="E52" s="74" t="s">
        <v>172</v>
      </c>
      <c r="F52" s="73"/>
    </row>
    <row r="53" spans="1:8" s="7" customFormat="1" ht="18.75" x14ac:dyDescent="0.25">
      <c r="B53" s="109" t="s">
        <v>232</v>
      </c>
      <c r="C53" s="146"/>
      <c r="D53" s="143"/>
      <c r="E53" s="74"/>
      <c r="F53" s="73"/>
    </row>
    <row r="54" spans="1:8" ht="18.75" customHeight="1" x14ac:dyDescent="0.25">
      <c r="B54" s="144" t="s">
        <v>270</v>
      </c>
      <c r="C54" s="147" t="s">
        <v>224</v>
      </c>
      <c r="D54" s="125">
        <v>200</v>
      </c>
      <c r="E54" s="20" t="s">
        <v>229</v>
      </c>
      <c r="H54"/>
    </row>
    <row r="55" spans="1:8" ht="16.5" thickBot="1" x14ac:dyDescent="0.3">
      <c r="B55" s="145" t="s">
        <v>230</v>
      </c>
      <c r="C55" s="148"/>
      <c r="D55" s="135">
        <f>IF(D54&gt;0,(D54-200)*0.09,-18)</f>
        <v>0</v>
      </c>
      <c r="E55" s="20" t="s">
        <v>172</v>
      </c>
      <c r="H55"/>
    </row>
    <row r="56" spans="1:8" s="66" customFormat="1" ht="6.75" customHeight="1" x14ac:dyDescent="0.2">
      <c r="B56" s="15"/>
      <c r="C56" s="67"/>
      <c r="D56" s="68"/>
      <c r="E56" s="67"/>
      <c r="F56" s="68"/>
      <c r="G56" s="15"/>
      <c r="H56" s="17"/>
    </row>
    <row r="58" spans="1:8" s="66" customFormat="1" ht="18.75" x14ac:dyDescent="0.25">
      <c r="B58" s="91" t="s">
        <v>203</v>
      </c>
      <c r="C58" s="67"/>
      <c r="D58" s="68"/>
      <c r="E58" s="67"/>
      <c r="F58" s="68"/>
      <c r="G58" s="15"/>
      <c r="H58" s="17"/>
    </row>
    <row r="59" spans="1:8" ht="18.75" x14ac:dyDescent="0.25">
      <c r="B59" s="92" t="s">
        <v>228</v>
      </c>
      <c r="C59" s="7"/>
      <c r="E59" s="7"/>
      <c r="H59"/>
    </row>
    <row r="60" spans="1:8" ht="15" x14ac:dyDescent="0.2">
      <c r="A60" s="61"/>
      <c r="B60" s="79" t="s">
        <v>227</v>
      </c>
      <c r="C60" s="7"/>
      <c r="E60" s="7"/>
      <c r="H60"/>
    </row>
    <row r="61" spans="1:8" ht="18.75" x14ac:dyDescent="0.25">
      <c r="B61" s="20" t="s">
        <v>222</v>
      </c>
      <c r="C61" s="7"/>
      <c r="E61" s="7"/>
      <c r="H61"/>
    </row>
    <row r="62" spans="1:8" ht="18.75" x14ac:dyDescent="0.25">
      <c r="B62" s="20" t="s">
        <v>225</v>
      </c>
      <c r="C62" s="7"/>
      <c r="E62" s="7"/>
      <c r="H62"/>
    </row>
    <row r="63" spans="1:8" ht="18.75" x14ac:dyDescent="0.25">
      <c r="B63" s="115" t="s">
        <v>233</v>
      </c>
      <c r="C63" s="7"/>
      <c r="E63" s="7"/>
      <c r="H63"/>
    </row>
    <row r="64" spans="1:8" ht="9" customHeight="1" x14ac:dyDescent="0.2">
      <c r="B64" s="115"/>
      <c r="C64" s="7"/>
      <c r="E64" s="7"/>
      <c r="H64"/>
    </row>
    <row r="65" spans="2:10" ht="18" x14ac:dyDescent="0.2">
      <c r="B65" s="115"/>
      <c r="C65" s="7"/>
      <c r="E65" s="7"/>
      <c r="H65"/>
    </row>
    <row r="66" spans="2:10" ht="18" x14ac:dyDescent="0.2">
      <c r="B66" s="115"/>
      <c r="C66" s="7"/>
      <c r="E66" s="7"/>
      <c r="H66"/>
    </row>
    <row r="67" spans="2:10" ht="18" x14ac:dyDescent="0.2">
      <c r="B67" s="115"/>
      <c r="C67" s="7"/>
      <c r="E67" s="7"/>
      <c r="H67"/>
    </row>
    <row r="68" spans="2:10" ht="18" x14ac:dyDescent="0.2">
      <c r="B68" s="115"/>
      <c r="C68" s="7"/>
      <c r="E68" s="7"/>
      <c r="H68"/>
    </row>
    <row r="69" spans="2:10" ht="18" x14ac:dyDescent="0.2">
      <c r="B69" s="115"/>
      <c r="C69" s="7"/>
      <c r="E69" s="7"/>
      <c r="H69"/>
    </row>
    <row r="70" spans="2:10" ht="18" x14ac:dyDescent="0.2">
      <c r="B70" s="115"/>
      <c r="C70" s="7"/>
      <c r="E70" s="7"/>
      <c r="H70"/>
    </row>
    <row r="71" spans="2:10" ht="18" x14ac:dyDescent="0.2">
      <c r="B71" s="115"/>
      <c r="C71" s="7"/>
      <c r="E71" s="7"/>
      <c r="H71"/>
    </row>
    <row r="72" spans="2:10" ht="18" x14ac:dyDescent="0.2">
      <c r="B72" s="115"/>
      <c r="C72" s="7"/>
      <c r="E72" s="7"/>
      <c r="H72"/>
    </row>
    <row r="73" spans="2:10" ht="18" x14ac:dyDescent="0.2">
      <c r="B73" s="115"/>
      <c r="C73" s="7"/>
      <c r="E73" s="7"/>
      <c r="H73"/>
    </row>
    <row r="74" spans="2:10" ht="18" x14ac:dyDescent="0.2">
      <c r="B74" s="115"/>
      <c r="C74" s="7"/>
      <c r="E74" s="7"/>
      <c r="H74"/>
    </row>
    <row r="75" spans="2:10" ht="18" x14ac:dyDescent="0.2">
      <c r="B75" s="115"/>
      <c r="C75" s="7"/>
      <c r="E75" s="7"/>
      <c r="H75"/>
    </row>
    <row r="76" spans="2:10" ht="18" x14ac:dyDescent="0.2">
      <c r="B76" s="115"/>
      <c r="C76" s="7"/>
      <c r="E76" s="7"/>
      <c r="H76"/>
    </row>
    <row r="77" spans="2:10" ht="18" x14ac:dyDescent="0.2">
      <c r="B77" s="115"/>
      <c r="C77" s="7"/>
      <c r="E77" s="7"/>
      <c r="H77"/>
    </row>
    <row r="78" spans="2:10" ht="18" x14ac:dyDescent="0.2">
      <c r="B78" s="115"/>
      <c r="C78" s="7"/>
      <c r="E78" s="7"/>
      <c r="H78"/>
    </row>
    <row r="79" spans="2:10" ht="18" x14ac:dyDescent="0.2">
      <c r="B79" s="115"/>
      <c r="C79" s="7"/>
      <c r="E79" s="7"/>
      <c r="H79"/>
    </row>
    <row r="80" spans="2:10" s="3" customFormat="1" x14ac:dyDescent="0.2">
      <c r="B80" s="136"/>
      <c r="C80" s="136"/>
      <c r="D80" s="137"/>
      <c r="E80" s="136"/>
      <c r="F80" s="137"/>
      <c r="G80" s="137"/>
      <c r="H80" s="137"/>
      <c r="I80" s="137"/>
      <c r="J80" s="137"/>
    </row>
    <row r="81" spans="1:11" s="3" customFormat="1" ht="20.25" x14ac:dyDescent="0.3">
      <c r="B81" s="138" t="e">
        <f>IF(Leveringsplan!A168&lt;-2,"Leveringsplanen for 2017 (gul faneark) er ikke udfyldt som den skal - herved er beregningerne for 2017 ikke korrekte!",IF(Leveringsplan!A168&gt;2,"Leveringsplanen for 2017 (gul faneark) er ikke udfyldt som den skal - herved er beregningerne for 2017 ikke korrekte!",""))</f>
        <v>#DIV/0!</v>
      </c>
      <c r="C81" s="136"/>
      <c r="D81" s="137"/>
      <c r="E81" s="136"/>
      <c r="F81" s="137"/>
      <c r="G81" s="137"/>
      <c r="H81" s="137"/>
      <c r="I81" s="137"/>
      <c r="J81" s="137"/>
    </row>
    <row r="82" spans="1:11" s="3" customFormat="1" x14ac:dyDescent="0.2">
      <c r="B82" s="136"/>
      <c r="C82" s="136"/>
      <c r="D82" s="137"/>
      <c r="E82" s="136"/>
      <c r="F82" s="137"/>
      <c r="G82" s="137"/>
      <c r="H82" s="137"/>
      <c r="I82" s="137"/>
      <c r="J82" s="137"/>
    </row>
    <row r="83" spans="1:11" s="3" customFormat="1" x14ac:dyDescent="0.2">
      <c r="B83" s="7"/>
      <c r="C83" s="7"/>
      <c r="E83" s="7"/>
    </row>
    <row r="84" spans="1:11" s="3" customFormat="1" x14ac:dyDescent="0.2">
      <c r="B84" s="7"/>
      <c r="C84" s="7"/>
      <c r="E84" s="7"/>
    </row>
    <row r="85" spans="1:11" s="3" customFormat="1" x14ac:dyDescent="0.2">
      <c r="B85" s="7"/>
      <c r="C85" s="7"/>
      <c r="E85" s="7"/>
    </row>
    <row r="86" spans="1:11" s="3" customFormat="1" x14ac:dyDescent="0.2">
      <c r="B86" s="7"/>
      <c r="C86" s="7"/>
      <c r="E86" s="7"/>
    </row>
    <row r="87" spans="1:11" s="3" customFormat="1" ht="13.5" thickBot="1" x14ac:dyDescent="0.25">
      <c r="B87" s="7"/>
      <c r="C87" s="7"/>
      <c r="E87" s="7"/>
    </row>
    <row r="88" spans="1:11" ht="24" thickBot="1" x14ac:dyDescent="0.4">
      <c r="A88" s="2"/>
      <c r="B88" s="171" t="s">
        <v>209</v>
      </c>
      <c r="C88" s="214" t="s">
        <v>210</v>
      </c>
      <c r="D88" s="215"/>
      <c r="E88" s="214" t="s">
        <v>211</v>
      </c>
      <c r="F88" s="215"/>
      <c r="G88" s="214" t="s">
        <v>212</v>
      </c>
      <c r="H88" s="215"/>
      <c r="I88" s="16"/>
      <c r="J88" s="4"/>
      <c r="K88" s="16"/>
    </row>
    <row r="89" spans="1:11" ht="15.75" x14ac:dyDescent="0.25">
      <c r="A89" s="2"/>
      <c r="B89" s="174"/>
      <c r="C89" s="95" t="s">
        <v>8</v>
      </c>
      <c r="D89" s="176" t="s">
        <v>7</v>
      </c>
      <c r="E89" s="176" t="s">
        <v>8</v>
      </c>
      <c r="F89" s="176" t="s">
        <v>7</v>
      </c>
      <c r="G89" s="176" t="s">
        <v>8</v>
      </c>
      <c r="H89" s="89" t="s">
        <v>7</v>
      </c>
      <c r="I89" s="16"/>
      <c r="J89" s="2" t="s">
        <v>171</v>
      </c>
      <c r="K89" s="16"/>
    </row>
    <row r="90" spans="1:11" ht="15.75" x14ac:dyDescent="0.25">
      <c r="B90" s="37" t="s">
        <v>213</v>
      </c>
      <c r="C90" s="177">
        <v>158.07</v>
      </c>
      <c r="D90" s="32" t="e">
        <f>C90*$D$37</f>
        <v>#DIV/0!</v>
      </c>
      <c r="E90" s="168">
        <v>158.07</v>
      </c>
      <c r="F90" s="32" t="e">
        <f t="shared" ref="F90:F98" si="0">E90*$D$37</f>
        <v>#DIV/0!</v>
      </c>
      <c r="G90" s="168">
        <v>164.46</v>
      </c>
      <c r="H90" s="70" t="e">
        <f>G90*$D$37</f>
        <v>#DIV/0!</v>
      </c>
      <c r="I90" s="13"/>
      <c r="J90" s="79" t="s">
        <v>247</v>
      </c>
      <c r="K90" s="16"/>
    </row>
    <row r="91" spans="1:11" ht="15.75" x14ac:dyDescent="0.25">
      <c r="B91" s="37" t="s">
        <v>10</v>
      </c>
      <c r="C91" s="178">
        <f>(($D$36-16)*0.09)*C90</f>
        <v>-227.62079999999997</v>
      </c>
      <c r="D91" s="32" t="e">
        <f>C91*$D$37</f>
        <v>#DIV/0!</v>
      </c>
      <c r="E91" s="175">
        <f>(($D$36-16)*0.09)*E90</f>
        <v>-227.62079999999997</v>
      </c>
      <c r="F91" s="32" t="e">
        <f t="shared" si="0"/>
        <v>#DIV/0!</v>
      </c>
      <c r="G91" s="175">
        <f>(($D$36-16)*0.09)*G90</f>
        <v>-236.82240000000002</v>
      </c>
      <c r="H91" s="70" t="e">
        <f>G91*$D$37</f>
        <v>#DIV/0!</v>
      </c>
      <c r="I91" s="3"/>
      <c r="J91" s="79" t="s">
        <v>174</v>
      </c>
    </row>
    <row r="92" spans="1:11" ht="15.75" x14ac:dyDescent="0.25">
      <c r="B92" s="37" t="s">
        <v>245</v>
      </c>
      <c r="C92" s="150"/>
      <c r="D92" s="172"/>
      <c r="E92" s="169">
        <f>D55</f>
        <v>0</v>
      </c>
      <c r="F92" s="170" t="e">
        <f t="shared" si="0"/>
        <v>#DIV/0!</v>
      </c>
      <c r="G92" s="173"/>
      <c r="H92" s="151"/>
      <c r="I92" s="3"/>
      <c r="J92" s="79" t="s">
        <v>246</v>
      </c>
    </row>
    <row r="93" spans="1:11" ht="15.75" x14ac:dyDescent="0.25">
      <c r="B93" s="37" t="s">
        <v>3</v>
      </c>
      <c r="C93" s="122">
        <f>($D$46-88)*5</f>
        <v>-440</v>
      </c>
      <c r="D93" s="23" t="e">
        <f t="shared" ref="D93:D98" si="1">C93*$D$37</f>
        <v>#DIV/0!</v>
      </c>
      <c r="E93" s="122">
        <f>($D$46-88)*5</f>
        <v>-440</v>
      </c>
      <c r="F93" s="23" t="e">
        <f t="shared" si="0"/>
        <v>#DIV/0!</v>
      </c>
      <c r="G93" s="122">
        <f>($D$46-88)*5</f>
        <v>-440</v>
      </c>
      <c r="H93" s="23" t="e">
        <f t="shared" ref="H93:H98" si="2">G93*$D$37</f>
        <v>#DIV/0!</v>
      </c>
      <c r="J93" s="79" t="s">
        <v>248</v>
      </c>
    </row>
    <row r="94" spans="1:11" ht="15.75" x14ac:dyDescent="0.25">
      <c r="B94" s="37" t="s">
        <v>4</v>
      </c>
      <c r="C94" s="123" t="e">
        <f>Leveringsplan!E163</f>
        <v>#DIV/0!</v>
      </c>
      <c r="D94" s="70" t="e">
        <f t="shared" si="1"/>
        <v>#DIV/0!</v>
      </c>
      <c r="E94" s="123" t="e">
        <f>Leveringsplan!E163</f>
        <v>#DIV/0!</v>
      </c>
      <c r="F94" s="70" t="e">
        <f t="shared" si="0"/>
        <v>#DIV/0!</v>
      </c>
      <c r="G94" s="123" t="e">
        <f>Leveringsplan!E163</f>
        <v>#DIV/0!</v>
      </c>
      <c r="H94" s="70" t="e">
        <f t="shared" si="2"/>
        <v>#DIV/0!</v>
      </c>
      <c r="J94" s="79" t="s">
        <v>166</v>
      </c>
    </row>
    <row r="95" spans="1:11" ht="15.75" x14ac:dyDescent="0.25">
      <c r="B95" s="37" t="s">
        <v>5</v>
      </c>
      <c r="C95" s="123" t="e">
        <f>Leveringsplan!G163</f>
        <v>#DIV/0!</v>
      </c>
      <c r="D95" s="70" t="e">
        <f t="shared" si="1"/>
        <v>#DIV/0!</v>
      </c>
      <c r="E95" s="123" t="e">
        <f>Leveringsplan!G163</f>
        <v>#DIV/0!</v>
      </c>
      <c r="F95" s="70" t="e">
        <f t="shared" si="0"/>
        <v>#DIV/0!</v>
      </c>
      <c r="G95" s="123" t="e">
        <f>Leveringsplan!G163</f>
        <v>#DIV/0!</v>
      </c>
      <c r="H95" s="70" t="e">
        <f t="shared" si="2"/>
        <v>#DIV/0!</v>
      </c>
      <c r="J95" s="79" t="s">
        <v>167</v>
      </c>
    </row>
    <row r="96" spans="1:11" ht="15.75" x14ac:dyDescent="0.25">
      <c r="B96" s="37" t="s">
        <v>6</v>
      </c>
      <c r="C96" s="153">
        <v>22.5</v>
      </c>
      <c r="D96" s="152" t="e">
        <f t="shared" si="1"/>
        <v>#DIV/0!</v>
      </c>
      <c r="E96" s="153">
        <f>$D$50</f>
        <v>0</v>
      </c>
      <c r="F96" s="152" t="e">
        <f t="shared" si="0"/>
        <v>#DIV/0!</v>
      </c>
      <c r="G96" s="153">
        <v>22.5</v>
      </c>
      <c r="H96" s="152" t="e">
        <f t="shared" si="2"/>
        <v>#DIV/0!</v>
      </c>
      <c r="J96" s="79" t="s">
        <v>272</v>
      </c>
    </row>
    <row r="97" spans="1:11" ht="15.75" x14ac:dyDescent="0.25">
      <c r="B97" s="37" t="s">
        <v>249</v>
      </c>
      <c r="C97" s="155" t="e">
        <f>-((100-$D$46)/100)*$D$48</f>
        <v>#N/A</v>
      </c>
      <c r="D97" s="70" t="e">
        <f t="shared" si="1"/>
        <v>#N/A</v>
      </c>
      <c r="E97" s="155" t="e">
        <f>-((100-$D$46)/100)*$D$48</f>
        <v>#N/A</v>
      </c>
      <c r="F97" s="70" t="e">
        <f t="shared" si="0"/>
        <v>#N/A</v>
      </c>
      <c r="G97" s="155" t="e">
        <f>-((100-$D$46)/100)*$D$48</f>
        <v>#N/A</v>
      </c>
      <c r="H97" s="70" t="e">
        <f t="shared" si="2"/>
        <v>#N/A</v>
      </c>
      <c r="J97" s="79" t="s">
        <v>251</v>
      </c>
    </row>
    <row r="98" spans="1:11" ht="16.5" thickBot="1" x14ac:dyDescent="0.3">
      <c r="B98" s="78" t="s">
        <v>250</v>
      </c>
      <c r="C98" s="156" t="e">
        <f>-($D$46/100)*$D$49</f>
        <v>#N/A</v>
      </c>
      <c r="D98" s="65" t="e">
        <f t="shared" si="1"/>
        <v>#N/A</v>
      </c>
      <c r="E98" s="156" t="e">
        <f>-($D$46/100)*$D$49</f>
        <v>#N/A</v>
      </c>
      <c r="F98" s="65" t="e">
        <f t="shared" si="0"/>
        <v>#N/A</v>
      </c>
      <c r="G98" s="156" t="e">
        <f>-($D$46/100)*$D$49</f>
        <v>#N/A</v>
      </c>
      <c r="H98" s="65" t="e">
        <f t="shared" si="2"/>
        <v>#N/A</v>
      </c>
      <c r="J98" s="79" t="s">
        <v>251</v>
      </c>
    </row>
    <row r="99" spans="1:11" s="1" customFormat="1" ht="16.5" thickBot="1" x14ac:dyDescent="0.3">
      <c r="B99" s="64" t="s">
        <v>177</v>
      </c>
      <c r="C99" s="64"/>
      <c r="D99" s="24" t="e">
        <f>SUM(D90:D98)</f>
        <v>#DIV/0!</v>
      </c>
      <c r="E99" s="64"/>
      <c r="F99" s="24" t="e">
        <f>SUM(F90:F98)</f>
        <v>#DIV/0!</v>
      </c>
      <c r="G99" s="64"/>
      <c r="H99" s="24" t="e">
        <f>SUM(H90:H98)</f>
        <v>#DIV/0!</v>
      </c>
      <c r="I99" s="11"/>
      <c r="J99" s="4"/>
    </row>
    <row r="100" spans="1:11" s="12" customFormat="1" ht="15.75" x14ac:dyDescent="0.25">
      <c r="B100" s="50"/>
      <c r="C100" s="50"/>
      <c r="D100" s="84"/>
      <c r="E100" s="50"/>
      <c r="F100" s="84"/>
      <c r="G100" s="50"/>
      <c r="H100" s="84"/>
      <c r="I100" s="63"/>
      <c r="J100" s="17"/>
    </row>
    <row r="101" spans="1:11" s="12" customFormat="1" ht="15.75" x14ac:dyDescent="0.25">
      <c r="B101" s="50"/>
      <c r="C101" s="96" t="s">
        <v>185</v>
      </c>
      <c r="D101" s="85" t="s">
        <v>7</v>
      </c>
      <c r="E101" s="96" t="s">
        <v>185</v>
      </c>
      <c r="F101" s="85" t="s">
        <v>7</v>
      </c>
      <c r="G101" s="96" t="s">
        <v>185</v>
      </c>
      <c r="H101" s="85" t="s">
        <v>7</v>
      </c>
      <c r="I101" s="63"/>
      <c r="J101" s="17"/>
    </row>
    <row r="102" spans="1:11" s="12" customFormat="1" ht="16.5" thickBot="1" x14ac:dyDescent="0.3">
      <c r="B102" s="64" t="s">
        <v>258</v>
      </c>
      <c r="C102" s="97" t="e">
        <f>IF(($D$44/$D$35)&lt;=$D$34,$D$41/$D$35,$D$34*($D$41/$D$44))</f>
        <v>#DIV/0!</v>
      </c>
      <c r="D102" s="65" t="e">
        <f>C102*D99</f>
        <v>#DIV/0!</v>
      </c>
      <c r="E102" s="97" t="e">
        <f>IF(($D$44/$D$35)&lt;=$D$34,$D$42/$D$35,$D$34*($D$42/$D$44))</f>
        <v>#DIV/0!</v>
      </c>
      <c r="F102" s="65" t="e">
        <f>E102*F99</f>
        <v>#DIV/0!</v>
      </c>
      <c r="G102" s="97" t="e">
        <f>IF(($D$44/$D$35)&lt;=$D$34,$D$43/$D$35,$D$34*($D$43/$D$44))</f>
        <v>#DIV/0!</v>
      </c>
      <c r="H102" s="65" t="e">
        <f>G102*H99</f>
        <v>#DIV/0!</v>
      </c>
      <c r="I102" s="63"/>
      <c r="J102" s="17"/>
    </row>
    <row r="103" spans="1:11" s="12" customFormat="1" ht="15.75" x14ac:dyDescent="0.25">
      <c r="B103" s="52"/>
      <c r="C103" s="52"/>
      <c r="D103" s="13"/>
      <c r="E103" s="52"/>
      <c r="F103" s="13"/>
      <c r="G103" s="63"/>
      <c r="H103" s="17"/>
    </row>
    <row r="104" spans="1:11" ht="15.75" x14ac:dyDescent="0.25">
      <c r="A104" s="61"/>
      <c r="B104" s="49" t="s">
        <v>256</v>
      </c>
      <c r="C104" s="22"/>
      <c r="D104" s="62"/>
      <c r="E104" s="22"/>
      <c r="F104" s="62"/>
      <c r="G104" s="61"/>
      <c r="H104"/>
    </row>
    <row r="105" spans="1:11" ht="7.5" customHeight="1" thickBot="1" x14ac:dyDescent="0.3">
      <c r="A105" s="61"/>
      <c r="B105" s="49"/>
      <c r="C105" s="61"/>
      <c r="D105" s="61"/>
      <c r="E105" s="61"/>
      <c r="F105" s="61"/>
      <c r="G105" s="61"/>
      <c r="H105"/>
    </row>
    <row r="106" spans="1:11" ht="16.5" thickBot="1" x14ac:dyDescent="0.3">
      <c r="A106" s="61"/>
      <c r="B106" s="167" t="s">
        <v>252</v>
      </c>
      <c r="C106" s="160"/>
      <c r="D106" s="161"/>
      <c r="E106" s="160"/>
      <c r="F106" s="161"/>
      <c r="G106" s="162"/>
      <c r="H106" s="161"/>
      <c r="I106" s="159"/>
      <c r="J106" s="13"/>
    </row>
    <row r="107" spans="1:11" ht="15.75" x14ac:dyDescent="0.25">
      <c r="A107" s="61"/>
      <c r="B107" s="154" t="s">
        <v>253</v>
      </c>
      <c r="C107" s="160"/>
      <c r="D107" s="161"/>
      <c r="E107" s="160"/>
      <c r="F107" s="161"/>
      <c r="G107" s="162"/>
      <c r="H107" s="161"/>
      <c r="I107" s="159"/>
      <c r="J107" s="13"/>
    </row>
    <row r="108" spans="1:11" ht="16.5" thickBot="1" x14ac:dyDescent="0.3">
      <c r="A108" s="61"/>
      <c r="B108" s="77" t="s">
        <v>254</v>
      </c>
      <c r="C108" s="149"/>
      <c r="D108" s="84">
        <v>10342</v>
      </c>
      <c r="E108" s="149"/>
      <c r="F108" s="84">
        <v>10342</v>
      </c>
      <c r="G108" s="159"/>
      <c r="H108" s="84">
        <v>10342</v>
      </c>
      <c r="I108" s="159"/>
      <c r="J108" s="13"/>
    </row>
    <row r="109" spans="1:11" ht="16.5" thickBot="1" x14ac:dyDescent="0.3">
      <c r="A109" s="61"/>
      <c r="B109" s="163" t="s">
        <v>255</v>
      </c>
      <c r="C109" s="164"/>
      <c r="D109" s="165" t="e">
        <f>D99-D108</f>
        <v>#DIV/0!</v>
      </c>
      <c r="E109" s="164"/>
      <c r="F109" s="165" t="e">
        <f>F99-F108</f>
        <v>#DIV/0!</v>
      </c>
      <c r="G109" s="166"/>
      <c r="H109" s="165" t="e">
        <f>H99-H108</f>
        <v>#DIV/0!</v>
      </c>
      <c r="I109" s="159"/>
      <c r="J109" s="13"/>
    </row>
    <row r="112" spans="1:11" ht="13.5" thickBot="1" x14ac:dyDescent="0.25">
      <c r="C112" s="14"/>
      <c r="D112" s="14"/>
      <c r="E112" s="14"/>
      <c r="F112" s="14"/>
      <c r="G112" s="14"/>
      <c r="H112" s="17"/>
      <c r="J112" s="14"/>
      <c r="K112" s="14"/>
    </row>
    <row r="113" spans="1:11" ht="23.25" x14ac:dyDescent="0.35">
      <c r="A113" s="2"/>
      <c r="B113" s="179" t="s">
        <v>257</v>
      </c>
      <c r="C113" s="214" t="s">
        <v>210</v>
      </c>
      <c r="D113" s="215"/>
      <c r="E113" s="214" t="s">
        <v>211</v>
      </c>
      <c r="F113" s="215"/>
      <c r="G113" s="214" t="s">
        <v>212</v>
      </c>
      <c r="H113" s="215"/>
      <c r="I113" s="16"/>
    </row>
    <row r="114" spans="1:11" s="16" customFormat="1" ht="16.5" thickBot="1" x14ac:dyDescent="0.3">
      <c r="A114" s="52"/>
      <c r="B114" s="184" t="s">
        <v>271</v>
      </c>
      <c r="C114" s="185"/>
      <c r="D114" s="186"/>
      <c r="E114" s="185"/>
      <c r="F114" s="186"/>
      <c r="G114" s="187"/>
      <c r="H114" s="188"/>
    </row>
    <row r="115" spans="1:11" s="16" customFormat="1" ht="16.5" thickBot="1" x14ac:dyDescent="0.3">
      <c r="B115" s="163" t="s">
        <v>177</v>
      </c>
      <c r="C115" s="189"/>
      <c r="D115" s="118" t="e">
        <f>D99</f>
        <v>#DIV/0!</v>
      </c>
      <c r="E115" s="189"/>
      <c r="F115" s="118" t="e">
        <f>F99</f>
        <v>#DIV/0!</v>
      </c>
      <c r="G115" s="189"/>
      <c r="H115" s="118" t="e">
        <f>H99</f>
        <v>#DIV/0!</v>
      </c>
    </row>
    <row r="116" spans="1:11" s="16" customFormat="1" ht="15.75" x14ac:dyDescent="0.25">
      <c r="B116" s="50"/>
      <c r="C116" s="190"/>
      <c r="D116" s="191"/>
      <c r="E116" s="190"/>
      <c r="F116" s="191"/>
      <c r="G116" s="190"/>
      <c r="H116" s="191"/>
    </row>
    <row r="117" spans="1:11" s="16" customFormat="1" ht="15.75" x14ac:dyDescent="0.25">
      <c r="B117" s="50"/>
      <c r="C117" s="96" t="s">
        <v>185</v>
      </c>
      <c r="D117" s="85" t="s">
        <v>7</v>
      </c>
      <c r="E117" s="96" t="s">
        <v>185</v>
      </c>
      <c r="F117" s="85" t="s">
        <v>7</v>
      </c>
      <c r="G117" s="96" t="s">
        <v>185</v>
      </c>
      <c r="H117" s="85" t="s">
        <v>7</v>
      </c>
    </row>
    <row r="118" spans="1:11" s="16" customFormat="1" ht="16.5" thickBot="1" x14ac:dyDescent="0.3">
      <c r="B118" s="64" t="s">
        <v>259</v>
      </c>
      <c r="C118" s="97" t="e">
        <f>IF((($D$44/$D$35)*1.05)&lt;=$D$34,($D$41/$D$35)*0.05,IF(($D$44/$D$35)&lt;=$D$34,($D$34*($D$41/$D$44))-($D$41/$D$35),0))</f>
        <v>#DIV/0!</v>
      </c>
      <c r="D118" s="65" t="e">
        <f>C118*D115</f>
        <v>#DIV/0!</v>
      </c>
      <c r="E118" s="97" t="e">
        <f>IF((($D$44/$D$35)*1.05)&lt;=$D$34,($D$42/$D$35)*0.05,IF(($D$44/$D$35)&lt;=$D$34,($D$34*($D$42/$D$44))-($D$42/$D$35),0))</f>
        <v>#DIV/0!</v>
      </c>
      <c r="F118" s="65" t="e">
        <f>E118*F115</f>
        <v>#DIV/0!</v>
      </c>
      <c r="G118" s="97" t="e">
        <f>IF((($D$44/$D$35)*1.05)&lt;=$D$34,($D$43/$D$35)*0.05,IF(($D$44/$D$35)&lt;=$D$34,($D$34*($D$43/$D$44))-($D$43/$D$35),0))</f>
        <v>#DIV/0!</v>
      </c>
      <c r="H118" s="65" t="e">
        <f>G118*H115</f>
        <v>#DIV/0!</v>
      </c>
    </row>
    <row r="119" spans="1:11" s="16" customFormat="1" ht="15.75" x14ac:dyDescent="0.25">
      <c r="B119" s="79"/>
      <c r="C119" s="69"/>
      <c r="D119" s="13"/>
      <c r="E119" s="69"/>
      <c r="F119" s="13"/>
      <c r="H119" s="79"/>
    </row>
    <row r="120" spans="1:11" s="16" customFormat="1" ht="15.75" x14ac:dyDescent="0.25">
      <c r="B120" s="79"/>
      <c r="C120" s="69"/>
      <c r="D120" s="13"/>
      <c r="E120" s="69"/>
      <c r="F120" s="13"/>
      <c r="H120" s="79"/>
    </row>
    <row r="121" spans="1:11" s="16" customFormat="1" ht="16.5" thickBot="1" x14ac:dyDescent="0.3">
      <c r="B121" s="79"/>
      <c r="C121" s="69"/>
      <c r="D121" s="13"/>
      <c r="E121" s="69"/>
      <c r="F121" s="13"/>
      <c r="H121" s="79"/>
    </row>
    <row r="122" spans="1:11" ht="23.25" customHeight="1" thickBot="1" x14ac:dyDescent="0.4">
      <c r="A122" s="2"/>
      <c r="B122" s="179" t="s">
        <v>261</v>
      </c>
      <c r="C122" s="214" t="s">
        <v>210</v>
      </c>
      <c r="D122" s="215"/>
      <c r="E122" s="214" t="s">
        <v>211</v>
      </c>
      <c r="F122" s="215"/>
      <c r="G122" s="214" t="s">
        <v>212</v>
      </c>
      <c r="H122" s="215"/>
      <c r="I122" s="16"/>
      <c r="J122" s="4"/>
      <c r="K122" s="16"/>
    </row>
    <row r="123" spans="1:11" ht="16.5" customHeight="1" thickBot="1" x14ac:dyDescent="0.4">
      <c r="A123" s="2"/>
      <c r="B123" s="184" t="s">
        <v>260</v>
      </c>
      <c r="C123" s="193"/>
      <c r="D123" s="195"/>
      <c r="E123" s="195"/>
      <c r="F123" s="195"/>
      <c r="G123" s="195"/>
      <c r="H123" s="194"/>
      <c r="I123" s="16"/>
      <c r="J123" s="4"/>
      <c r="K123" s="16"/>
    </row>
    <row r="124" spans="1:11" ht="15.75" x14ac:dyDescent="0.25">
      <c r="A124" s="2"/>
      <c r="B124" s="174"/>
      <c r="C124" s="95" t="s">
        <v>8</v>
      </c>
      <c r="D124" s="176" t="s">
        <v>7</v>
      </c>
      <c r="E124" s="176" t="s">
        <v>8</v>
      </c>
      <c r="F124" s="176" t="s">
        <v>7</v>
      </c>
      <c r="G124" s="176" t="s">
        <v>8</v>
      </c>
      <c r="H124" s="89" t="s">
        <v>7</v>
      </c>
      <c r="I124" s="16"/>
      <c r="J124" s="2"/>
      <c r="K124" s="16"/>
    </row>
    <row r="125" spans="1:11" ht="15.75" x14ac:dyDescent="0.25">
      <c r="B125" s="37" t="s">
        <v>213</v>
      </c>
      <c r="C125" s="177">
        <f>$D$51</f>
        <v>0</v>
      </c>
      <c r="D125" s="32" t="e">
        <f>C125*$D$37</f>
        <v>#DIV/0!</v>
      </c>
      <c r="E125" s="177">
        <f>$D$51</f>
        <v>0</v>
      </c>
      <c r="F125" s="32" t="e">
        <f t="shared" ref="F125:F133" si="3">E125*$D$37</f>
        <v>#DIV/0!</v>
      </c>
      <c r="G125" s="177">
        <f>$D$51</f>
        <v>0</v>
      </c>
      <c r="H125" s="70" t="e">
        <f>G125*$D$37</f>
        <v>#DIV/0!</v>
      </c>
      <c r="I125" s="13"/>
      <c r="J125" s="79"/>
      <c r="K125" s="16"/>
    </row>
    <row r="126" spans="1:11" ht="15.75" x14ac:dyDescent="0.25">
      <c r="B126" s="37" t="s">
        <v>10</v>
      </c>
      <c r="C126" s="178">
        <f>(($D$36-16)*0.09)*C125</f>
        <v>0</v>
      </c>
      <c r="D126" s="32" t="e">
        <f>C126*$D$37</f>
        <v>#DIV/0!</v>
      </c>
      <c r="E126" s="175">
        <f>(($D$36-16)*0.09)*E125</f>
        <v>0</v>
      </c>
      <c r="F126" s="32" t="e">
        <f t="shared" si="3"/>
        <v>#DIV/0!</v>
      </c>
      <c r="G126" s="175">
        <f>(($D$36-16)*0.09)*G125</f>
        <v>0</v>
      </c>
      <c r="H126" s="70" t="e">
        <f>G126*$D$37</f>
        <v>#DIV/0!</v>
      </c>
      <c r="I126" s="3"/>
      <c r="J126" s="79"/>
    </row>
    <row r="127" spans="1:11" ht="15.75" x14ac:dyDescent="0.25">
      <c r="B127" s="37" t="s">
        <v>245</v>
      </c>
      <c r="C127" s="150"/>
      <c r="D127" s="172"/>
      <c r="E127" s="173"/>
      <c r="F127" s="173"/>
      <c r="G127" s="173"/>
      <c r="H127" s="151"/>
      <c r="I127" s="3"/>
      <c r="J127" s="79"/>
    </row>
    <row r="128" spans="1:11" ht="15.75" x14ac:dyDescent="0.25">
      <c r="B128" s="37" t="s">
        <v>3</v>
      </c>
      <c r="C128" s="122">
        <f>($D$46-88)*5</f>
        <v>-440</v>
      </c>
      <c r="D128" s="23" t="e">
        <f t="shared" ref="D128:D133" si="4">C128*$D$37</f>
        <v>#DIV/0!</v>
      </c>
      <c r="E128" s="122">
        <f>($D$46-88)*5</f>
        <v>-440</v>
      </c>
      <c r="F128" s="23" t="e">
        <f t="shared" si="3"/>
        <v>#DIV/0!</v>
      </c>
      <c r="G128" s="122">
        <f>($D$46-88)*5</f>
        <v>-440</v>
      </c>
      <c r="H128" s="23" t="e">
        <f t="shared" ref="H128:H133" si="5">G128*$D$37</f>
        <v>#DIV/0!</v>
      </c>
      <c r="J128" s="79"/>
    </row>
    <row r="129" spans="1:11" ht="15.75" x14ac:dyDescent="0.25">
      <c r="B129" s="37" t="s">
        <v>4</v>
      </c>
      <c r="C129" s="123" t="e">
        <f>Leveringsplan!E163</f>
        <v>#DIV/0!</v>
      </c>
      <c r="D129" s="70" t="e">
        <f t="shared" si="4"/>
        <v>#DIV/0!</v>
      </c>
      <c r="E129" s="123" t="e">
        <f>Leveringsplan!E163</f>
        <v>#DIV/0!</v>
      </c>
      <c r="F129" s="70" t="e">
        <f t="shared" si="3"/>
        <v>#DIV/0!</v>
      </c>
      <c r="G129" s="123" t="e">
        <f>Leveringsplan!E163</f>
        <v>#DIV/0!</v>
      </c>
      <c r="H129" s="70" t="e">
        <f t="shared" si="5"/>
        <v>#DIV/0!</v>
      </c>
      <c r="J129" s="79"/>
    </row>
    <row r="130" spans="1:11" ht="15.75" x14ac:dyDescent="0.25">
      <c r="B130" s="37" t="s">
        <v>5</v>
      </c>
      <c r="C130" s="123" t="e">
        <f>Leveringsplan!G163</f>
        <v>#DIV/0!</v>
      </c>
      <c r="D130" s="70" t="e">
        <f t="shared" si="4"/>
        <v>#DIV/0!</v>
      </c>
      <c r="E130" s="123" t="e">
        <f>Leveringsplan!G163</f>
        <v>#DIV/0!</v>
      </c>
      <c r="F130" s="70" t="e">
        <f t="shared" si="3"/>
        <v>#DIV/0!</v>
      </c>
      <c r="G130" s="123" t="e">
        <f>Leveringsplan!G163</f>
        <v>#DIV/0!</v>
      </c>
      <c r="H130" s="70" t="e">
        <f t="shared" si="5"/>
        <v>#DIV/0!</v>
      </c>
      <c r="J130" s="79"/>
    </row>
    <row r="131" spans="1:11" ht="15.75" x14ac:dyDescent="0.25">
      <c r="B131" s="37" t="s">
        <v>6</v>
      </c>
      <c r="C131" s="153">
        <v>22.5</v>
      </c>
      <c r="D131" s="152" t="e">
        <f t="shared" si="4"/>
        <v>#DIV/0!</v>
      </c>
      <c r="E131" s="153">
        <f>$D$50</f>
        <v>0</v>
      </c>
      <c r="F131" s="152" t="e">
        <f t="shared" si="3"/>
        <v>#DIV/0!</v>
      </c>
      <c r="G131" s="153">
        <v>22.5</v>
      </c>
      <c r="H131" s="152" t="e">
        <f t="shared" si="5"/>
        <v>#DIV/0!</v>
      </c>
      <c r="J131" s="79"/>
    </row>
    <row r="132" spans="1:11" ht="15.75" x14ac:dyDescent="0.25">
      <c r="B132" s="37" t="s">
        <v>249</v>
      </c>
      <c r="C132" s="155" t="e">
        <f>-((100-$D$46)/100)*$D$48</f>
        <v>#N/A</v>
      </c>
      <c r="D132" s="70" t="e">
        <f t="shared" si="4"/>
        <v>#N/A</v>
      </c>
      <c r="E132" s="155" t="e">
        <f>-((100-$D$46)/100)*$D$48</f>
        <v>#N/A</v>
      </c>
      <c r="F132" s="70" t="e">
        <f t="shared" si="3"/>
        <v>#N/A</v>
      </c>
      <c r="G132" s="155" t="e">
        <f>-((100-$D$46)/100)*$D$48</f>
        <v>#N/A</v>
      </c>
      <c r="H132" s="70" t="e">
        <f t="shared" si="5"/>
        <v>#N/A</v>
      </c>
      <c r="J132" s="79"/>
    </row>
    <row r="133" spans="1:11" ht="16.5" thickBot="1" x14ac:dyDescent="0.3">
      <c r="B133" s="78" t="s">
        <v>250</v>
      </c>
      <c r="C133" s="156" t="e">
        <f>-($D$46/100)*$D$49</f>
        <v>#N/A</v>
      </c>
      <c r="D133" s="65" t="e">
        <f t="shared" si="4"/>
        <v>#N/A</v>
      </c>
      <c r="E133" s="156" t="e">
        <f>-($D$46/100)*$D$49</f>
        <v>#N/A</v>
      </c>
      <c r="F133" s="65" t="e">
        <f t="shared" si="3"/>
        <v>#N/A</v>
      </c>
      <c r="G133" s="156" t="e">
        <f>-($D$46/100)*$D$49</f>
        <v>#N/A</v>
      </c>
      <c r="H133" s="65" t="e">
        <f t="shared" si="5"/>
        <v>#N/A</v>
      </c>
      <c r="J133" s="79"/>
    </row>
    <row r="134" spans="1:11" s="1" customFormat="1" ht="16.5" thickBot="1" x14ac:dyDescent="0.3">
      <c r="B134" s="64" t="s">
        <v>177</v>
      </c>
      <c r="C134" s="64"/>
      <c r="D134" s="24" t="e">
        <f>SUM(D125:D133)</f>
        <v>#DIV/0!</v>
      </c>
      <c r="E134" s="64"/>
      <c r="F134" s="24" t="e">
        <f>SUM(F125:F133)</f>
        <v>#DIV/0!</v>
      </c>
      <c r="G134" s="64"/>
      <c r="H134" s="24" t="e">
        <f>SUM(H125:H133)</f>
        <v>#DIV/0!</v>
      </c>
      <c r="I134" s="11"/>
      <c r="J134" s="4"/>
    </row>
    <row r="135" spans="1:11" s="12" customFormat="1" ht="15.75" x14ac:dyDescent="0.25">
      <c r="B135" s="50"/>
      <c r="C135" s="50"/>
      <c r="D135" s="84"/>
      <c r="E135" s="50"/>
      <c r="F135" s="84"/>
      <c r="G135" s="50"/>
      <c r="H135" s="84"/>
      <c r="I135" s="63"/>
      <c r="J135" s="17"/>
    </row>
    <row r="136" spans="1:11" s="12" customFormat="1" ht="15.75" x14ac:dyDescent="0.25">
      <c r="B136" s="50"/>
      <c r="C136" s="96" t="s">
        <v>185</v>
      </c>
      <c r="D136" s="85" t="s">
        <v>7</v>
      </c>
      <c r="E136" s="96" t="s">
        <v>185</v>
      </c>
      <c r="F136" s="85" t="s">
        <v>7</v>
      </c>
      <c r="G136" s="96" t="s">
        <v>185</v>
      </c>
      <c r="H136" s="85" t="s">
        <v>7</v>
      </c>
      <c r="I136" s="63"/>
      <c r="J136" s="17"/>
    </row>
    <row r="137" spans="1:11" s="12" customFormat="1" ht="16.5" thickBot="1" x14ac:dyDescent="0.3">
      <c r="B137" s="64" t="s">
        <v>258</v>
      </c>
      <c r="C137" s="97" t="e">
        <f>IF((($D$44/$D$35)*1.3)&lt;=$D$34,($D$41/$D$35)*0.25,IF((($D$44/$D$35)*1.05)&lt;=$D$34,($D$34*($D$41/$D$44))-(($D$41/$D$35)*1.05),0))</f>
        <v>#DIV/0!</v>
      </c>
      <c r="D137" s="65" t="e">
        <f>C137*D134</f>
        <v>#DIV/0!</v>
      </c>
      <c r="E137" s="97" t="e">
        <f>IF((($D$44/$D$35)*1.3)&lt;=$D$34,($D$42/$D$35)*0.25,IF((($D$44/$D$35)*1.05)&lt;=$D$34,($D$34*($D$42/$D$44))-(($D$42/$D$35)*1.05),0))</f>
        <v>#DIV/0!</v>
      </c>
      <c r="F137" s="65" t="e">
        <f>E137*F134</f>
        <v>#DIV/0!</v>
      </c>
      <c r="G137" s="97" t="e">
        <f>IF((($D$44/$D$35)*1.3)&lt;=$D$34,($D$43/$D$35)*0.25,IF((($D$44/$D$35)*1.05)&lt;=$D$34,($D$34*($D$43/$D$44))-(($D$43/$D$35)*1.05),0))</f>
        <v>#DIV/0!</v>
      </c>
      <c r="H137" s="65" t="e">
        <f>G137*H134</f>
        <v>#DIV/0!</v>
      </c>
      <c r="I137" s="63"/>
      <c r="J137" s="17"/>
    </row>
    <row r="138" spans="1:11" s="16" customFormat="1" ht="15.75" x14ac:dyDescent="0.25">
      <c r="B138" s="79"/>
      <c r="C138" s="69"/>
      <c r="D138" s="13"/>
      <c r="E138" s="69"/>
      <c r="F138" s="13"/>
      <c r="H138" s="79"/>
    </row>
    <row r="139" spans="1:11" s="183" customFormat="1" ht="15.75" x14ac:dyDescent="0.25">
      <c r="B139" s="52"/>
      <c r="C139" s="69"/>
      <c r="D139" s="13"/>
      <c r="E139" s="69"/>
      <c r="F139" s="13"/>
      <c r="G139" s="68"/>
      <c r="H139" s="180"/>
    </row>
    <row r="140" spans="1:11" s="16" customFormat="1" ht="16.5" thickBot="1" x14ac:dyDescent="0.3">
      <c r="B140" s="52"/>
      <c r="C140" s="69"/>
      <c r="D140" s="13"/>
      <c r="E140" s="69"/>
      <c r="F140" s="13"/>
      <c r="H140" s="180"/>
      <c r="J140" s="13"/>
    </row>
    <row r="141" spans="1:11" ht="23.25" customHeight="1" thickBot="1" x14ac:dyDescent="0.4">
      <c r="A141" s="2"/>
      <c r="B141" s="179" t="s">
        <v>262</v>
      </c>
      <c r="C141" s="214" t="s">
        <v>210</v>
      </c>
      <c r="D141" s="215"/>
      <c r="E141" s="214" t="s">
        <v>211</v>
      </c>
      <c r="F141" s="215"/>
      <c r="G141" s="214" t="s">
        <v>212</v>
      </c>
      <c r="H141" s="215"/>
      <c r="I141" s="16"/>
      <c r="J141" s="4"/>
      <c r="K141" s="16"/>
    </row>
    <row r="142" spans="1:11" ht="16.5" customHeight="1" thickBot="1" x14ac:dyDescent="0.4">
      <c r="A142" s="2"/>
      <c r="B142" s="184" t="s">
        <v>260</v>
      </c>
      <c r="C142" s="193"/>
      <c r="D142" s="195"/>
      <c r="E142" s="195"/>
      <c r="F142" s="195"/>
      <c r="G142" s="195"/>
      <c r="H142" s="194"/>
      <c r="I142" s="16"/>
      <c r="J142" s="4"/>
      <c r="K142" s="16"/>
    </row>
    <row r="143" spans="1:11" ht="15.75" x14ac:dyDescent="0.25">
      <c r="A143" s="2"/>
      <c r="B143" s="174"/>
      <c r="C143" s="95" t="s">
        <v>8</v>
      </c>
      <c r="D143" s="176" t="s">
        <v>7</v>
      </c>
      <c r="E143" s="176" t="s">
        <v>8</v>
      </c>
      <c r="F143" s="176" t="s">
        <v>7</v>
      </c>
      <c r="G143" s="176" t="s">
        <v>8</v>
      </c>
      <c r="H143" s="89" t="s">
        <v>7</v>
      </c>
      <c r="I143" s="16"/>
      <c r="J143" s="2"/>
      <c r="K143" s="16"/>
    </row>
    <row r="144" spans="1:11" ht="15.75" x14ac:dyDescent="0.25">
      <c r="B144" s="37" t="s">
        <v>213</v>
      </c>
      <c r="C144" s="177">
        <f>$D$52</f>
        <v>0</v>
      </c>
      <c r="D144" s="32" t="e">
        <f>C144*$D$37</f>
        <v>#DIV/0!</v>
      </c>
      <c r="E144" s="177">
        <f>$D$52</f>
        <v>0</v>
      </c>
      <c r="F144" s="32" t="e">
        <f t="shared" ref="F144:F145" si="6">E144*$D$37</f>
        <v>#DIV/0!</v>
      </c>
      <c r="G144" s="177">
        <f>$D$52</f>
        <v>0</v>
      </c>
      <c r="H144" s="70" t="e">
        <f>G144*$D$37</f>
        <v>#DIV/0!</v>
      </c>
      <c r="I144" s="13"/>
      <c r="J144" s="79"/>
      <c r="K144" s="16"/>
    </row>
    <row r="145" spans="1:11" ht="15.75" x14ac:dyDescent="0.25">
      <c r="B145" s="37" t="s">
        <v>10</v>
      </c>
      <c r="C145" s="178">
        <f>(($D$36-16)*0.09)*C144</f>
        <v>0</v>
      </c>
      <c r="D145" s="32" t="e">
        <f>C145*$D$37</f>
        <v>#DIV/0!</v>
      </c>
      <c r="E145" s="175">
        <f>(($D$36-16)*0.09)*E144</f>
        <v>0</v>
      </c>
      <c r="F145" s="32" t="e">
        <f t="shared" si="6"/>
        <v>#DIV/0!</v>
      </c>
      <c r="G145" s="175">
        <f>(($D$36-16)*0.09)*G144</f>
        <v>0</v>
      </c>
      <c r="H145" s="70" t="e">
        <f>G145*$D$37</f>
        <v>#DIV/0!</v>
      </c>
      <c r="I145" s="3"/>
      <c r="J145" s="79"/>
    </row>
    <row r="146" spans="1:11" ht="15.75" x14ac:dyDescent="0.25">
      <c r="B146" s="37" t="s">
        <v>245</v>
      </c>
      <c r="C146" s="150"/>
      <c r="D146" s="172"/>
      <c r="E146" s="173"/>
      <c r="F146" s="173"/>
      <c r="G146" s="173"/>
      <c r="H146" s="151"/>
      <c r="I146" s="3"/>
      <c r="J146" s="79"/>
    </row>
    <row r="147" spans="1:11" ht="15.75" x14ac:dyDescent="0.25">
      <c r="B147" s="37" t="s">
        <v>3</v>
      </c>
      <c r="C147" s="122">
        <f>($D$46-88)*5</f>
        <v>-440</v>
      </c>
      <c r="D147" s="23" t="e">
        <f t="shared" ref="D147:D152" si="7">C147*$D$37</f>
        <v>#DIV/0!</v>
      </c>
      <c r="E147" s="122">
        <f>($D$46-88)*5</f>
        <v>-440</v>
      </c>
      <c r="F147" s="23" t="e">
        <f t="shared" ref="F147:F152" si="8">E147*$D$37</f>
        <v>#DIV/0!</v>
      </c>
      <c r="G147" s="122">
        <f>($D$46-88)*5</f>
        <v>-440</v>
      </c>
      <c r="H147" s="23" t="e">
        <f t="shared" ref="H147:H152" si="9">G147*$D$37</f>
        <v>#DIV/0!</v>
      </c>
      <c r="J147" s="79"/>
    </row>
    <row r="148" spans="1:11" ht="15.75" x14ac:dyDescent="0.25">
      <c r="B148" s="37" t="s">
        <v>4</v>
      </c>
      <c r="C148" s="123" t="e">
        <f>Leveringsplan!E163</f>
        <v>#DIV/0!</v>
      </c>
      <c r="D148" s="70" t="e">
        <f t="shared" si="7"/>
        <v>#DIV/0!</v>
      </c>
      <c r="E148" s="123" t="e">
        <f>Leveringsplan!E163</f>
        <v>#DIV/0!</v>
      </c>
      <c r="F148" s="70" t="e">
        <f t="shared" si="8"/>
        <v>#DIV/0!</v>
      </c>
      <c r="G148" s="123" t="e">
        <f>Leveringsplan!E163</f>
        <v>#DIV/0!</v>
      </c>
      <c r="H148" s="70" t="e">
        <f t="shared" si="9"/>
        <v>#DIV/0!</v>
      </c>
      <c r="J148" s="79"/>
    </row>
    <row r="149" spans="1:11" ht="15.75" x14ac:dyDescent="0.25">
      <c r="B149" s="37" t="s">
        <v>5</v>
      </c>
      <c r="C149" s="123" t="e">
        <f>Leveringsplan!G163</f>
        <v>#DIV/0!</v>
      </c>
      <c r="D149" s="70" t="e">
        <f t="shared" si="7"/>
        <v>#DIV/0!</v>
      </c>
      <c r="E149" s="123" t="e">
        <f>Leveringsplan!G163</f>
        <v>#DIV/0!</v>
      </c>
      <c r="F149" s="70" t="e">
        <f t="shared" si="8"/>
        <v>#DIV/0!</v>
      </c>
      <c r="G149" s="123" t="e">
        <f>Leveringsplan!G163</f>
        <v>#DIV/0!</v>
      </c>
      <c r="H149" s="70" t="e">
        <f t="shared" si="9"/>
        <v>#DIV/0!</v>
      </c>
      <c r="J149" s="79"/>
    </row>
    <row r="150" spans="1:11" ht="15.75" x14ac:dyDescent="0.25">
      <c r="B150" s="37" t="s">
        <v>6</v>
      </c>
      <c r="C150" s="153">
        <v>22.5</v>
      </c>
      <c r="D150" s="152" t="e">
        <f t="shared" si="7"/>
        <v>#DIV/0!</v>
      </c>
      <c r="E150" s="153">
        <f>$D$50</f>
        <v>0</v>
      </c>
      <c r="F150" s="152" t="e">
        <f t="shared" si="8"/>
        <v>#DIV/0!</v>
      </c>
      <c r="G150" s="153">
        <v>22.5</v>
      </c>
      <c r="H150" s="152" t="e">
        <f t="shared" si="9"/>
        <v>#DIV/0!</v>
      </c>
      <c r="J150" s="79"/>
    </row>
    <row r="151" spans="1:11" ht="15.75" x14ac:dyDescent="0.25">
      <c r="B151" s="37" t="s">
        <v>249</v>
      </c>
      <c r="C151" s="155" t="e">
        <f>-((100-$D$46)/100)*$D$48</f>
        <v>#N/A</v>
      </c>
      <c r="D151" s="70" t="e">
        <f t="shared" si="7"/>
        <v>#N/A</v>
      </c>
      <c r="E151" s="155" t="e">
        <f>-((100-$D$46)/100)*$D$48</f>
        <v>#N/A</v>
      </c>
      <c r="F151" s="70" t="e">
        <f t="shared" si="8"/>
        <v>#N/A</v>
      </c>
      <c r="G151" s="155" t="e">
        <f>-((100-$D$46)/100)*$D$48</f>
        <v>#N/A</v>
      </c>
      <c r="H151" s="70" t="e">
        <f t="shared" si="9"/>
        <v>#N/A</v>
      </c>
      <c r="J151" s="79"/>
    </row>
    <row r="152" spans="1:11" ht="16.5" thickBot="1" x14ac:dyDescent="0.3">
      <c r="B152" s="78" t="s">
        <v>250</v>
      </c>
      <c r="C152" s="156" t="e">
        <f>-($D$46/100)*$D$49</f>
        <v>#N/A</v>
      </c>
      <c r="D152" s="65" t="e">
        <f t="shared" si="7"/>
        <v>#N/A</v>
      </c>
      <c r="E152" s="156" t="e">
        <f>-($D$46/100)*$D$49</f>
        <v>#N/A</v>
      </c>
      <c r="F152" s="65" t="e">
        <f t="shared" si="8"/>
        <v>#N/A</v>
      </c>
      <c r="G152" s="156" t="e">
        <f>-($D$46/100)*$D$49</f>
        <v>#N/A</v>
      </c>
      <c r="H152" s="65" t="e">
        <f t="shared" si="9"/>
        <v>#N/A</v>
      </c>
      <c r="J152" s="79"/>
    </row>
    <row r="153" spans="1:11" s="1" customFormat="1" ht="16.5" thickBot="1" x14ac:dyDescent="0.3">
      <c r="B153" s="64" t="s">
        <v>177</v>
      </c>
      <c r="C153" s="64"/>
      <c r="D153" s="24" t="e">
        <f>SUM(D144:D152)</f>
        <v>#DIV/0!</v>
      </c>
      <c r="E153" s="64"/>
      <c r="F153" s="24" t="e">
        <f>SUM(F144:F152)</f>
        <v>#DIV/0!</v>
      </c>
      <c r="G153" s="64"/>
      <c r="H153" s="24" t="e">
        <f>SUM(H144:H152)</f>
        <v>#DIV/0!</v>
      </c>
      <c r="I153" s="11"/>
      <c r="J153" s="4"/>
    </row>
    <row r="154" spans="1:11" s="12" customFormat="1" ht="15.75" x14ac:dyDescent="0.25">
      <c r="B154" s="50"/>
      <c r="C154" s="50"/>
      <c r="D154" s="84"/>
      <c r="E154" s="50"/>
      <c r="F154" s="84"/>
      <c r="G154" s="50"/>
      <c r="H154" s="84"/>
      <c r="I154" s="63"/>
      <c r="J154" s="17"/>
    </row>
    <row r="155" spans="1:11" s="12" customFormat="1" ht="15.75" x14ac:dyDescent="0.25">
      <c r="B155" s="50"/>
      <c r="C155" s="96" t="s">
        <v>185</v>
      </c>
      <c r="D155" s="85" t="s">
        <v>7</v>
      </c>
      <c r="E155" s="96" t="s">
        <v>185</v>
      </c>
      <c r="F155" s="85" t="s">
        <v>7</v>
      </c>
      <c r="G155" s="96" t="s">
        <v>185</v>
      </c>
      <c r="H155" s="85" t="s">
        <v>7</v>
      </c>
      <c r="I155" s="63"/>
      <c r="J155" s="17"/>
    </row>
    <row r="156" spans="1:11" s="12" customFormat="1" ht="16.5" thickBot="1" x14ac:dyDescent="0.3">
      <c r="B156" s="64" t="s">
        <v>258</v>
      </c>
      <c r="C156" s="97" t="e">
        <f>IF((($D$44/$D$35)*1.3)&lt;=$D$34,($D$34*($D$41/$D$44))-(($D$41/$D$35)*1.3),0)</f>
        <v>#DIV/0!</v>
      </c>
      <c r="D156" s="65" t="e">
        <f>C156*D153</f>
        <v>#DIV/0!</v>
      </c>
      <c r="E156" s="97" t="e">
        <f>IF((($D$44/$D$35)*1.3)&lt;=$D$34,($D$34*($D$42/$D$44))-(($D$42/$D$35)*1.3),0)</f>
        <v>#DIV/0!</v>
      </c>
      <c r="F156" s="65" t="e">
        <f>E156*F153</f>
        <v>#DIV/0!</v>
      </c>
      <c r="G156" s="97" t="e">
        <f>IF((($D$44/$D$35)*1.3)&lt;=$D$34,($D$34*($D$43/$D$44))-(($D$43/$D$35)*1.3),0)</f>
        <v>#DIV/0!</v>
      </c>
      <c r="H156" s="65" t="e">
        <f>G156*H153</f>
        <v>#DIV/0!</v>
      </c>
      <c r="I156" s="63"/>
      <c r="J156" s="17"/>
    </row>
    <row r="157" spans="1:11" s="16" customFormat="1" ht="15.75" x14ac:dyDescent="0.25">
      <c r="B157" s="52"/>
      <c r="C157" s="69"/>
      <c r="D157" s="182"/>
      <c r="E157" s="181"/>
      <c r="F157" s="182"/>
      <c r="H157" s="180"/>
      <c r="J157" s="13"/>
    </row>
    <row r="158" spans="1:11" s="16" customFormat="1" ht="15.75" x14ac:dyDescent="0.25">
      <c r="B158" s="52"/>
      <c r="C158" s="52"/>
      <c r="D158" s="52"/>
      <c r="E158" s="52"/>
      <c r="F158" s="52"/>
      <c r="H158" s="180"/>
      <c r="J158" s="18"/>
    </row>
    <row r="159" spans="1:11" ht="16.5" thickBot="1" x14ac:dyDescent="0.3">
      <c r="B159" s="8"/>
      <c r="C159" s="14"/>
      <c r="D159" s="12"/>
      <c r="E159" s="14"/>
      <c r="F159" s="12"/>
      <c r="G159" s="14"/>
      <c r="H159" s="17"/>
      <c r="I159" s="14"/>
      <c r="J159" s="13"/>
      <c r="K159" s="14"/>
    </row>
    <row r="160" spans="1:11" ht="41.25" thickBot="1" x14ac:dyDescent="0.4">
      <c r="A160" s="9"/>
      <c r="B160" s="204" t="s">
        <v>199</v>
      </c>
      <c r="C160" s="206"/>
      <c r="D160" s="205">
        <v>2017</v>
      </c>
      <c r="F160" s="10"/>
      <c r="H160"/>
    </row>
    <row r="161" spans="1:11" ht="15.75" x14ac:dyDescent="0.25">
      <c r="A161" s="2"/>
      <c r="B161" s="100"/>
      <c r="C161" s="99"/>
      <c r="D161" s="102"/>
      <c r="H161"/>
    </row>
    <row r="162" spans="1:11" ht="18.75" customHeight="1" x14ac:dyDescent="0.25">
      <c r="A162" s="2"/>
      <c r="B162" s="37" t="s">
        <v>263</v>
      </c>
      <c r="C162" s="83"/>
      <c r="D162" s="101">
        <f>D41</f>
        <v>0</v>
      </c>
      <c r="F162" s="25" t="s">
        <v>15</v>
      </c>
      <c r="H162"/>
    </row>
    <row r="163" spans="1:11" ht="18.75" customHeight="1" x14ac:dyDescent="0.25">
      <c r="A163" s="2"/>
      <c r="B163" s="77" t="s">
        <v>264</v>
      </c>
      <c r="C163" s="203"/>
      <c r="D163" s="101">
        <f t="shared" ref="D163" si="10">D42</f>
        <v>0</v>
      </c>
      <c r="F163" s="25" t="s">
        <v>15</v>
      </c>
      <c r="H163"/>
    </row>
    <row r="164" spans="1:11" s="7" customFormat="1" ht="16.5" thickBot="1" x14ac:dyDescent="0.3">
      <c r="B164" s="207" t="s">
        <v>265</v>
      </c>
      <c r="C164" s="208"/>
      <c r="D164" s="105">
        <f>D43</f>
        <v>0</v>
      </c>
      <c r="F164" s="74" t="s">
        <v>15</v>
      </c>
    </row>
    <row r="165" spans="1:11" s="7" customFormat="1" ht="16.5" thickBot="1" x14ac:dyDescent="0.3">
      <c r="B165" s="209" t="s">
        <v>218</v>
      </c>
      <c r="C165" s="210"/>
      <c r="D165" s="211">
        <f>SUM(D162:D164)</f>
        <v>0</v>
      </c>
      <c r="F165" s="74" t="s">
        <v>15</v>
      </c>
    </row>
    <row r="166" spans="1:11" s="7" customFormat="1" ht="6.75" customHeight="1" x14ac:dyDescent="0.25">
      <c r="B166" s="72"/>
      <c r="C166" s="82"/>
      <c r="D166" s="104"/>
      <c r="F166" s="74"/>
    </row>
    <row r="167" spans="1:11" ht="15.75" x14ac:dyDescent="0.25">
      <c r="B167" s="37" t="s">
        <v>266</v>
      </c>
      <c r="C167" s="39"/>
      <c r="D167" s="103" t="str">
        <f>IF($D$41&gt;0,770,"")</f>
        <v/>
      </c>
      <c r="F167" s="25" t="s">
        <v>197</v>
      </c>
      <c r="H167"/>
    </row>
    <row r="168" spans="1:11" s="7" customFormat="1" ht="18.75" x14ac:dyDescent="0.25">
      <c r="B168" s="37" t="s">
        <v>267</v>
      </c>
      <c r="C168" s="81"/>
      <c r="D168" s="103" t="str">
        <f>IF($D$42&gt;0,770,"")</f>
        <v/>
      </c>
      <c r="F168" s="25" t="s">
        <v>197</v>
      </c>
      <c r="G168" s="4"/>
    </row>
    <row r="169" spans="1:11" ht="19.5" thickBot="1" x14ac:dyDescent="0.3">
      <c r="B169" s="78" t="s">
        <v>268</v>
      </c>
      <c r="C169" s="108"/>
      <c r="D169" s="106" t="str">
        <f t="shared" ref="D169" si="11">IF($D$43&gt;0,800,"")</f>
        <v/>
      </c>
      <c r="F169" s="25" t="s">
        <v>197</v>
      </c>
      <c r="H169"/>
    </row>
    <row r="170" spans="1:11" ht="19.5" thickBot="1" x14ac:dyDescent="0.3">
      <c r="B170" s="107" t="s">
        <v>198</v>
      </c>
      <c r="C170" s="108"/>
      <c r="D170" s="106">
        <f>IF($D$162&gt;0,$D$167*($D$162/$D$165),1)+IF($D$163&gt;0,$D$168*($D$163/$D$165),1)+IF($D$164&gt;0,$D$169*($D$164/$D$165),1)</f>
        <v>3</v>
      </c>
      <c r="F170" s="25" t="s">
        <v>197</v>
      </c>
      <c r="G170" s="4"/>
      <c r="H170"/>
    </row>
    <row r="171" spans="1:11" ht="15.75" x14ac:dyDescent="0.25">
      <c r="B171" s="8"/>
      <c r="C171" s="14"/>
      <c r="D171" s="12"/>
      <c r="E171" s="14"/>
      <c r="F171" s="12"/>
      <c r="G171" s="14"/>
      <c r="H171" s="17"/>
      <c r="I171" s="14"/>
      <c r="J171" s="13"/>
      <c r="K171" s="14"/>
    </row>
    <row r="172" spans="1:11" ht="15.75" x14ac:dyDescent="0.25">
      <c r="B172" s="8"/>
      <c r="C172" s="14"/>
      <c r="D172" s="14"/>
      <c r="E172" s="14"/>
      <c r="F172" s="14"/>
      <c r="G172" s="14"/>
      <c r="H172" s="17"/>
      <c r="I172" s="14"/>
      <c r="J172" s="13"/>
      <c r="K172" s="14"/>
    </row>
    <row r="173" spans="1:11" ht="16.5" thickBot="1" x14ac:dyDescent="0.3">
      <c r="B173" s="8"/>
      <c r="C173" s="14"/>
      <c r="D173" s="14"/>
      <c r="E173" s="14"/>
      <c r="F173" s="14"/>
      <c r="G173" s="14"/>
      <c r="H173" s="17"/>
      <c r="I173" s="14"/>
      <c r="J173" s="13"/>
      <c r="K173" s="14"/>
    </row>
    <row r="174" spans="1:11" ht="24" thickBot="1" x14ac:dyDescent="0.4">
      <c r="A174" s="2"/>
      <c r="B174" s="110" t="s">
        <v>201</v>
      </c>
      <c r="C174" s="217">
        <v>2017</v>
      </c>
      <c r="D174" s="218"/>
      <c r="E174" s="219"/>
      <c r="F174" s="219"/>
      <c r="G174" s="16"/>
      <c r="I174" s="16"/>
    </row>
    <row r="175" spans="1:11" ht="15.75" x14ac:dyDescent="0.25">
      <c r="A175" s="2"/>
      <c r="B175" s="111"/>
      <c r="C175" s="199" t="s">
        <v>195</v>
      </c>
      <c r="D175" s="90" t="s">
        <v>7</v>
      </c>
      <c r="E175" s="196"/>
      <c r="F175" s="197"/>
      <c r="G175" s="16"/>
      <c r="H175" s="2"/>
      <c r="I175" s="16"/>
    </row>
    <row r="176" spans="1:11" ht="15.75" x14ac:dyDescent="0.25">
      <c r="B176" s="98" t="s">
        <v>187</v>
      </c>
      <c r="C176" s="200" t="e">
        <f t="shared" ref="C176:C183" si="12">D176/D$183</f>
        <v>#DIV/0!</v>
      </c>
      <c r="D176" s="70">
        <f>IF((SUM(Leveringsplan!B$15:B35)*(D$36/100))&lt;=D165,(((SUM(Leveringsplan!B15:B35)*(D$36/100)*D170))),(((SUM(Leveringsplan!B15:B35)*(D$36/100)*D170)))*(D165/(SUM(Leveringsplan!B15:B35)*(D$36/100))))</f>
        <v>0</v>
      </c>
      <c r="E176" s="198"/>
      <c r="F176" s="13"/>
      <c r="G176" s="3"/>
      <c r="H176" s="20"/>
    </row>
    <row r="177" spans="2:11" ht="15.75" x14ac:dyDescent="0.25">
      <c r="B177" s="98" t="s">
        <v>188</v>
      </c>
      <c r="C177" s="200" t="e">
        <f t="shared" si="12"/>
        <v>#DIV/0!</v>
      </c>
      <c r="D177" s="70">
        <f>IF((SUM(Leveringsplan!B$15:B66)*(D$36/100))&lt;=D165,(((SUM(Leveringsplan!B36:B66)*(D$36/100)*D170))),(((SUM(Leveringsplan!B36:B66)*(D$36/100)*D170)))*(IF(((SUM(Leveringsplan!B$15:B35)*(D$36/100))&gt;=D165),0,((D165-((SUM(Leveringsplan!B$15:B35)*(D$36/100))))/(SUM(Leveringsplan!B36:B66)*(D$36/100))))))</f>
        <v>0</v>
      </c>
      <c r="E177" s="198"/>
      <c r="F177" s="13"/>
      <c r="G177" s="3"/>
      <c r="H177" s="79"/>
    </row>
    <row r="178" spans="2:11" ht="15.75" x14ac:dyDescent="0.25">
      <c r="B178" s="98" t="s">
        <v>189</v>
      </c>
      <c r="C178" s="200" t="e">
        <f t="shared" si="12"/>
        <v>#DIV/0!</v>
      </c>
      <c r="D178" s="70">
        <f>IF((SUM(Leveringsplan!B$15:B97)*(D$36/100))&lt;=D165,(((SUM(Leveringsplan!B67:B97)*(D$36/100)*D170))),(((SUM(Leveringsplan!B67:B97)*(D$36/100)*D170)))*(IF(((SUM(Leveringsplan!B$15:B66)*(D$36/100))&gt;=D165),0,((D165-((SUM(Leveringsplan!B$15:B66)*(D$36/100))))/(SUM(Leveringsplan!B67:B97)*(D$36/100))))))</f>
        <v>0</v>
      </c>
      <c r="E178" s="198"/>
      <c r="F178" s="13"/>
      <c r="H178" s="79"/>
    </row>
    <row r="179" spans="2:11" ht="15.75" x14ac:dyDescent="0.25">
      <c r="B179" s="98" t="s">
        <v>190</v>
      </c>
      <c r="C179" s="200" t="e">
        <f t="shared" si="12"/>
        <v>#DIV/0!</v>
      </c>
      <c r="D179" s="70">
        <f>IF((SUM(Leveringsplan!B$15:B128)*(D$36/100))&lt;=D165,(((SUM(Leveringsplan!B98:B128)*(D$36/100)*D170))),(((SUM(Leveringsplan!B98:B128)*(D$36/100)*D170)))*(IF(((SUM(Leveringsplan!B$15:B97)*(D$36/100))&gt;=D165),0,((D165-((SUM(Leveringsplan!B$15:B97)*(D$36/100))))/(SUM(Leveringsplan!B98:B128)*(D$36/100))))))</f>
        <v>0</v>
      </c>
      <c r="E179" s="198"/>
      <c r="F179" s="13"/>
      <c r="H179" s="79"/>
    </row>
    <row r="180" spans="2:11" ht="16.5" thickBot="1" x14ac:dyDescent="0.3">
      <c r="B180" s="98" t="s">
        <v>186</v>
      </c>
      <c r="C180" s="200" t="e">
        <f t="shared" si="12"/>
        <v>#DIV/0!</v>
      </c>
      <c r="D180" s="70">
        <f>IF((SUM(Leveringsplan!B$15:B159)*(D$36/100))&lt;=D165,(((SUM(Leveringsplan!B129:B159)*(D$36/100)*D170))),(((SUM(Leveringsplan!B129:B159)*(D$36/100)*D170)))*(IF(((SUM(Leveringsplan!B$15:B128)*(D$36/100))&gt;=D165),0,((D165-((SUM(Leveringsplan!B$15:B128)*(D$36/100))))/(SUM(Leveringsplan!B129:B159)*(D$36/100))))))</f>
        <v>0</v>
      </c>
      <c r="E180" s="198"/>
      <c r="F180" s="13"/>
      <c r="H180" s="79"/>
    </row>
    <row r="181" spans="2:11" ht="16.5" thickBot="1" x14ac:dyDescent="0.3">
      <c r="B181" s="117" t="s">
        <v>192</v>
      </c>
      <c r="C181" s="202" t="e">
        <f t="shared" si="12"/>
        <v>#DIV/0!</v>
      </c>
      <c r="D181" s="118">
        <f>SUM(D176:D180)</f>
        <v>0</v>
      </c>
      <c r="E181" s="198"/>
      <c r="F181" s="13"/>
      <c r="H181" s="79"/>
    </row>
    <row r="182" spans="2:11" ht="16.5" thickBot="1" x14ac:dyDescent="0.3">
      <c r="B182" s="116" t="s">
        <v>269</v>
      </c>
      <c r="C182" s="201" t="e">
        <f t="shared" si="12"/>
        <v>#DIV/0!</v>
      </c>
      <c r="D182" s="24" t="e">
        <f>D102+F102+H102+D118+F118+H118+D137+F137+H137+D156+F156+H156-D181</f>
        <v>#DIV/0!</v>
      </c>
      <c r="E182" s="198"/>
      <c r="F182" s="13"/>
      <c r="H182" s="79"/>
    </row>
    <row r="183" spans="2:11" ht="16.5" thickBot="1" x14ac:dyDescent="0.3">
      <c r="B183" s="112" t="s">
        <v>191</v>
      </c>
      <c r="C183" s="201" t="e">
        <f t="shared" si="12"/>
        <v>#DIV/0!</v>
      </c>
      <c r="D183" s="24" t="e">
        <f>SUM(D181:D182)</f>
        <v>#DIV/0!</v>
      </c>
      <c r="E183" s="198"/>
      <c r="F183" s="13"/>
      <c r="H183" s="79"/>
    </row>
    <row r="184" spans="2:11" s="1" customFormat="1" ht="15.75" x14ac:dyDescent="0.25">
      <c r="B184" s="52"/>
      <c r="C184" s="69"/>
      <c r="D184" s="13"/>
      <c r="E184" s="69"/>
      <c r="F184" s="13"/>
      <c r="G184" s="11"/>
      <c r="H184" s="4"/>
    </row>
    <row r="185" spans="2:11" ht="15.75" x14ac:dyDescent="0.25">
      <c r="B185" s="79"/>
      <c r="C185" s="14"/>
      <c r="D185" s="14"/>
      <c r="E185" s="14"/>
      <c r="F185" s="14"/>
      <c r="G185" s="14"/>
      <c r="H185" s="17"/>
      <c r="I185" s="14"/>
      <c r="J185" s="13"/>
      <c r="K185" s="14"/>
    </row>
    <row r="186" spans="2:11" ht="15.75" x14ac:dyDescent="0.25">
      <c r="B186" s="79"/>
      <c r="C186" s="14"/>
      <c r="D186" s="14"/>
      <c r="E186" s="14"/>
      <c r="F186" s="14"/>
      <c r="G186" s="14"/>
      <c r="H186" s="17"/>
      <c r="I186" s="14"/>
      <c r="J186" s="13"/>
      <c r="K186" s="14"/>
    </row>
    <row r="187" spans="2:11" x14ac:dyDescent="0.2">
      <c r="C187" s="14"/>
      <c r="D187" s="14"/>
      <c r="E187" s="14"/>
      <c r="F187" s="14"/>
      <c r="G187" s="14"/>
      <c r="H187" s="17"/>
      <c r="I187" s="14"/>
      <c r="J187" s="14"/>
      <c r="K187" s="14"/>
    </row>
    <row r="188" spans="2:11" ht="15.75" x14ac:dyDescent="0.25">
      <c r="C188" s="14"/>
      <c r="D188" s="14"/>
      <c r="E188" s="14"/>
      <c r="F188" s="14"/>
      <c r="G188" s="14"/>
      <c r="H188" s="17"/>
      <c r="I188" s="14"/>
      <c r="J188" s="13"/>
      <c r="K188" s="14"/>
    </row>
    <row r="189" spans="2:11" ht="15.75" x14ac:dyDescent="0.25">
      <c r="C189" s="14"/>
      <c r="D189" s="14"/>
      <c r="E189" s="14"/>
      <c r="F189" s="14"/>
      <c r="G189" s="14"/>
      <c r="H189" s="17"/>
      <c r="I189" s="14"/>
      <c r="J189" s="18"/>
      <c r="K189" s="14"/>
    </row>
    <row r="190" spans="2:11" ht="15.75" x14ac:dyDescent="0.25">
      <c r="C190" s="14"/>
      <c r="D190" s="14"/>
      <c r="E190" s="14"/>
      <c r="F190" s="14"/>
      <c r="G190" s="14"/>
      <c r="H190" s="17"/>
      <c r="I190" s="14"/>
      <c r="J190" s="13"/>
      <c r="K190" s="14"/>
    </row>
    <row r="191" spans="2:11" x14ac:dyDescent="0.2">
      <c r="C191" s="14"/>
      <c r="D191" s="14"/>
      <c r="E191" s="14"/>
      <c r="F191" s="14"/>
      <c r="G191" s="14"/>
      <c r="H191" s="17"/>
      <c r="I191" s="14"/>
      <c r="J191" s="14"/>
      <c r="K191" s="14"/>
    </row>
    <row r="192" spans="2:11" x14ac:dyDescent="0.2">
      <c r="C192" s="14"/>
      <c r="D192" s="14"/>
      <c r="E192" s="14"/>
      <c r="F192" s="14"/>
      <c r="G192" s="17"/>
      <c r="H192" s="17"/>
      <c r="I192" s="14"/>
      <c r="J192" s="19"/>
      <c r="K192" s="14"/>
    </row>
    <row r="193" spans="3:11" x14ac:dyDescent="0.2">
      <c r="C193" s="14"/>
      <c r="D193" s="14"/>
      <c r="E193" s="14"/>
      <c r="F193" s="14"/>
      <c r="G193" s="14"/>
      <c r="H193" s="17"/>
      <c r="I193" s="14"/>
      <c r="J193" s="14"/>
      <c r="K193" s="14"/>
    </row>
    <row r="194" spans="3:11" x14ac:dyDescent="0.2">
      <c r="C194" s="14"/>
      <c r="D194" s="14"/>
      <c r="E194" s="14"/>
      <c r="F194" s="14"/>
      <c r="G194" s="14"/>
      <c r="H194" s="17"/>
      <c r="I194" s="14"/>
      <c r="J194" s="14"/>
      <c r="K194" s="14"/>
    </row>
    <row r="195" spans="3:11" x14ac:dyDescent="0.2">
      <c r="C195" s="14"/>
      <c r="D195" s="14"/>
      <c r="E195" s="14"/>
      <c r="F195" s="14"/>
      <c r="G195" s="14"/>
      <c r="H195" s="17"/>
      <c r="I195" s="14"/>
      <c r="J195" s="14"/>
      <c r="K195" s="14"/>
    </row>
    <row r="196" spans="3:11" x14ac:dyDescent="0.2">
      <c r="C196" s="14"/>
      <c r="D196" s="14"/>
      <c r="E196" s="14"/>
      <c r="F196" s="14"/>
      <c r="G196" s="14"/>
      <c r="H196" s="17"/>
      <c r="I196" s="14"/>
      <c r="J196" s="14"/>
      <c r="K196" s="14"/>
    </row>
    <row r="197" spans="3:11" x14ac:dyDescent="0.2">
      <c r="C197" s="14"/>
      <c r="D197" s="14"/>
      <c r="E197" s="14"/>
      <c r="F197" s="14"/>
      <c r="G197" s="14"/>
      <c r="H197" s="17"/>
      <c r="I197" s="14"/>
      <c r="J197" s="14"/>
      <c r="K197" s="14"/>
    </row>
  </sheetData>
  <mergeCells count="16">
    <mergeCell ref="H1:I1"/>
    <mergeCell ref="G113:H113"/>
    <mergeCell ref="C32:D32"/>
    <mergeCell ref="C88:D88"/>
    <mergeCell ref="C174:D174"/>
    <mergeCell ref="C113:D113"/>
    <mergeCell ref="G88:H88"/>
    <mergeCell ref="E174:F174"/>
    <mergeCell ref="E88:F88"/>
    <mergeCell ref="E113:F113"/>
    <mergeCell ref="C122:D122"/>
    <mergeCell ref="E122:F122"/>
    <mergeCell ref="G122:H122"/>
    <mergeCell ref="C141:D141"/>
    <mergeCell ref="E141:F141"/>
    <mergeCell ref="G141:H141"/>
  </mergeCells>
  <phoneticPr fontId="4" type="noConversion"/>
  <pageMargins left="0.55000000000000004" right="0.62" top="0.56999999999999995" bottom="0.56999999999999995" header="0.51181102362204722" footer="0.51181102362204722"/>
  <pageSetup paperSize="9" scale="28" fitToWidth="0" orientation="portrait" r:id="rId1"/>
  <headerFooter alignWithMargins="0"/>
  <ignoredErrors>
    <ignoredError sqref="C181:C18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8"/>
  <sheetViews>
    <sheetView workbookViewId="0">
      <pane ySplit="14" topLeftCell="A150" activePane="bottomLeft" state="frozen"/>
      <selection pane="bottomLeft" activeCell="P39" sqref="P39"/>
    </sheetView>
  </sheetViews>
  <sheetFormatPr defaultColWidth="9.140625" defaultRowHeight="15" x14ac:dyDescent="0.2"/>
  <cols>
    <col min="1" max="1" width="19.140625" style="25" customWidth="1"/>
    <col min="2" max="2" width="8.85546875" style="34" customWidth="1"/>
    <col min="3" max="3" width="6.140625" style="25" customWidth="1"/>
    <col min="4" max="4" width="10.7109375" style="25" customWidth="1"/>
    <col min="5" max="5" width="12.7109375" style="34" customWidth="1"/>
    <col min="6" max="6" width="10.7109375" style="25" customWidth="1"/>
    <col min="7" max="7" width="12.7109375" style="25" customWidth="1"/>
    <col min="8" max="8" width="5.140625" style="25" customWidth="1"/>
    <col min="9" max="9" width="2.5703125" style="25" customWidth="1"/>
    <col min="10" max="16384" width="9.140625" style="25"/>
  </cols>
  <sheetData>
    <row r="1" spans="1:8" ht="24" thickBot="1" x14ac:dyDescent="0.4">
      <c r="A1" s="71" t="s">
        <v>33</v>
      </c>
    </row>
    <row r="2" spans="1:8" s="20" customFormat="1" ht="15.75" x14ac:dyDescent="0.25">
      <c r="B2" s="30"/>
      <c r="C2" s="25"/>
      <c r="E2" s="30"/>
      <c r="F2" s="30"/>
      <c r="G2" s="59">
        <v>2017</v>
      </c>
      <c r="H2" s="52"/>
    </row>
    <row r="3" spans="1:8" s="20" customFormat="1" ht="16.5" thickBot="1" x14ac:dyDescent="0.3">
      <c r="A3" s="2" t="s">
        <v>196</v>
      </c>
      <c r="B3" s="30"/>
      <c r="C3" s="25"/>
      <c r="E3" s="30"/>
      <c r="F3" s="30"/>
      <c r="G3" s="60" t="e">
        <f>Forside!D38</f>
        <v>#DIV/0!</v>
      </c>
      <c r="H3" s="20" t="s">
        <v>0</v>
      </c>
    </row>
    <row r="4" spans="1:8" s="20" customFormat="1" ht="15.75" x14ac:dyDescent="0.25">
      <c r="A4" s="119" t="s">
        <v>202</v>
      </c>
      <c r="B4" s="120"/>
      <c r="C4" s="121"/>
      <c r="D4" s="119"/>
      <c r="E4" s="30"/>
      <c r="F4" s="30"/>
      <c r="G4" s="13"/>
    </row>
    <row r="5" spans="1:8" s="20" customFormat="1" ht="15.75" x14ac:dyDescent="0.25">
      <c r="B5" s="30"/>
      <c r="C5" s="25"/>
      <c r="E5" s="30"/>
      <c r="F5" s="30"/>
      <c r="G5" s="13"/>
    </row>
    <row r="6" spans="1:8" s="20" customFormat="1" ht="15.75" x14ac:dyDescent="0.25">
      <c r="B6" s="30"/>
      <c r="C6" s="25"/>
      <c r="E6" s="30"/>
      <c r="F6" s="30"/>
      <c r="G6" s="13"/>
    </row>
    <row r="7" spans="1:8" s="20" customFormat="1" ht="15.75" x14ac:dyDescent="0.25">
      <c r="B7" s="30"/>
      <c r="C7" s="25"/>
      <c r="E7" s="30"/>
      <c r="F7" s="30"/>
      <c r="G7" s="13"/>
    </row>
    <row r="8" spans="1:8" s="20" customFormat="1" x14ac:dyDescent="0.2">
      <c r="B8" s="30"/>
      <c r="C8" s="25"/>
      <c r="E8" s="30"/>
      <c r="F8" s="30"/>
      <c r="G8" s="31"/>
      <c r="H8" s="31"/>
    </row>
    <row r="9" spans="1:8" s="20" customFormat="1" x14ac:dyDescent="0.2">
      <c r="B9" s="30"/>
      <c r="C9" s="25"/>
      <c r="E9" s="30"/>
    </row>
    <row r="10" spans="1:8" s="2" customFormat="1" ht="16.5" thickBot="1" x14ac:dyDescent="0.3">
      <c r="A10" s="26"/>
      <c r="B10" s="27"/>
      <c r="C10" s="36"/>
      <c r="E10" s="27"/>
    </row>
    <row r="11" spans="1:8" s="20" customFormat="1" ht="18" x14ac:dyDescent="0.25">
      <c r="A11" s="220">
        <v>2017</v>
      </c>
      <c r="B11" s="221"/>
      <c r="C11" s="221"/>
      <c r="D11" s="221"/>
      <c r="E11" s="221"/>
      <c r="F11" s="221"/>
      <c r="G11" s="221"/>
      <c r="H11" s="222"/>
    </row>
    <row r="12" spans="1:8" s="20" customFormat="1" ht="15.75" x14ac:dyDescent="0.25">
      <c r="A12" s="37"/>
      <c r="B12" s="38"/>
      <c r="C12" s="39"/>
      <c r="D12" s="223" t="s">
        <v>163</v>
      </c>
      <c r="E12" s="223"/>
      <c r="F12" s="223" t="s">
        <v>163</v>
      </c>
      <c r="G12" s="223"/>
      <c r="H12" s="40"/>
    </row>
    <row r="13" spans="1:8" s="20" customFormat="1" ht="15.75" x14ac:dyDescent="0.25">
      <c r="A13" s="37"/>
      <c r="B13" s="38"/>
      <c r="C13" s="39"/>
      <c r="D13" s="223" t="s">
        <v>161</v>
      </c>
      <c r="E13" s="223"/>
      <c r="F13" s="223" t="s">
        <v>162</v>
      </c>
      <c r="G13" s="223"/>
      <c r="H13" s="40"/>
    </row>
    <row r="14" spans="1:8" s="20" customFormat="1" ht="15.75" x14ac:dyDescent="0.25">
      <c r="A14" s="37"/>
      <c r="B14" s="38"/>
      <c r="C14" s="39"/>
      <c r="D14" s="41" t="s">
        <v>164</v>
      </c>
      <c r="E14" s="42" t="s">
        <v>165</v>
      </c>
      <c r="F14" s="41" t="s">
        <v>164</v>
      </c>
      <c r="G14" s="41" t="s">
        <v>165</v>
      </c>
      <c r="H14" s="40"/>
    </row>
    <row r="15" spans="1:8" s="20" customFormat="1" ht="15.75" x14ac:dyDescent="0.25">
      <c r="A15" s="37" t="s">
        <v>34</v>
      </c>
      <c r="B15" s="29"/>
      <c r="C15" s="39" t="s">
        <v>0</v>
      </c>
      <c r="D15" s="43">
        <v>52.5</v>
      </c>
      <c r="E15" s="32">
        <f>B15*D15</f>
        <v>0</v>
      </c>
      <c r="F15" s="43"/>
      <c r="G15" s="44"/>
      <c r="H15" s="45" t="s">
        <v>2</v>
      </c>
    </row>
    <row r="16" spans="1:8" s="20" customFormat="1" ht="15.75" x14ac:dyDescent="0.25">
      <c r="A16" s="37" t="s">
        <v>35</v>
      </c>
      <c r="B16" s="29"/>
      <c r="C16" s="39" t="s">
        <v>0</v>
      </c>
      <c r="D16" s="43">
        <v>50</v>
      </c>
      <c r="E16" s="32">
        <f t="shared" ref="E16:E45" si="0">B16*D16</f>
        <v>0</v>
      </c>
      <c r="F16" s="43"/>
      <c r="G16" s="38"/>
      <c r="H16" s="45" t="s">
        <v>2</v>
      </c>
    </row>
    <row r="17" spans="1:8" s="20" customFormat="1" ht="15.75" x14ac:dyDescent="0.25">
      <c r="A17" s="37" t="s">
        <v>36</v>
      </c>
      <c r="B17" s="29"/>
      <c r="C17" s="39" t="s">
        <v>0</v>
      </c>
      <c r="D17" s="43">
        <v>47.5</v>
      </c>
      <c r="E17" s="32">
        <f t="shared" si="0"/>
        <v>0</v>
      </c>
      <c r="F17" s="43"/>
      <c r="G17" s="38"/>
      <c r="H17" s="45" t="s">
        <v>2</v>
      </c>
    </row>
    <row r="18" spans="1:8" s="20" customFormat="1" ht="15.75" x14ac:dyDescent="0.25">
      <c r="A18" s="37" t="s">
        <v>37</v>
      </c>
      <c r="B18" s="29"/>
      <c r="C18" s="39" t="s">
        <v>0</v>
      </c>
      <c r="D18" s="43">
        <v>45</v>
      </c>
      <c r="E18" s="32">
        <f t="shared" si="0"/>
        <v>0</v>
      </c>
      <c r="F18" s="43"/>
      <c r="G18" s="38"/>
      <c r="H18" s="45" t="s">
        <v>2</v>
      </c>
    </row>
    <row r="19" spans="1:8" s="20" customFormat="1" ht="15.75" x14ac:dyDescent="0.25">
      <c r="A19" s="37" t="s">
        <v>38</v>
      </c>
      <c r="B19" s="29"/>
      <c r="C19" s="39" t="s">
        <v>0</v>
      </c>
      <c r="D19" s="43">
        <v>42.5</v>
      </c>
      <c r="E19" s="32">
        <f t="shared" si="0"/>
        <v>0</v>
      </c>
      <c r="F19" s="43"/>
      <c r="G19" s="38"/>
      <c r="H19" s="45" t="s">
        <v>2</v>
      </c>
    </row>
    <row r="20" spans="1:8" s="20" customFormat="1" ht="15.75" x14ac:dyDescent="0.25">
      <c r="A20" s="37" t="s">
        <v>16</v>
      </c>
      <c r="B20" s="29"/>
      <c r="C20" s="39" t="s">
        <v>0</v>
      </c>
      <c r="D20" s="43">
        <v>40</v>
      </c>
      <c r="E20" s="32">
        <f t="shared" si="0"/>
        <v>0</v>
      </c>
      <c r="F20" s="43"/>
      <c r="G20" s="44"/>
      <c r="H20" s="45" t="s">
        <v>2</v>
      </c>
    </row>
    <row r="21" spans="1:8" s="20" customFormat="1" ht="15.75" x14ac:dyDescent="0.25">
      <c r="A21" s="37" t="s">
        <v>17</v>
      </c>
      <c r="B21" s="29"/>
      <c r="C21" s="39" t="s">
        <v>0</v>
      </c>
      <c r="D21" s="43">
        <v>37.5</v>
      </c>
      <c r="E21" s="32">
        <f t="shared" si="0"/>
        <v>0</v>
      </c>
      <c r="F21" s="43"/>
      <c r="G21" s="38"/>
      <c r="H21" s="45" t="s">
        <v>2</v>
      </c>
    </row>
    <row r="22" spans="1:8" s="20" customFormat="1" ht="15.75" x14ac:dyDescent="0.25">
      <c r="A22" s="37" t="s">
        <v>18</v>
      </c>
      <c r="B22" s="29"/>
      <c r="C22" s="39" t="s">
        <v>0</v>
      </c>
      <c r="D22" s="43">
        <v>35</v>
      </c>
      <c r="E22" s="32">
        <f t="shared" si="0"/>
        <v>0</v>
      </c>
      <c r="F22" s="43"/>
      <c r="G22" s="38"/>
      <c r="H22" s="45" t="s">
        <v>2</v>
      </c>
    </row>
    <row r="23" spans="1:8" s="20" customFormat="1" ht="15.75" x14ac:dyDescent="0.25">
      <c r="A23" s="37" t="s">
        <v>19</v>
      </c>
      <c r="B23" s="29"/>
      <c r="C23" s="39" t="s">
        <v>0</v>
      </c>
      <c r="D23" s="43">
        <v>32.5</v>
      </c>
      <c r="E23" s="32">
        <f t="shared" si="0"/>
        <v>0</v>
      </c>
      <c r="F23" s="43"/>
      <c r="G23" s="38"/>
      <c r="H23" s="45" t="s">
        <v>2</v>
      </c>
    </row>
    <row r="24" spans="1:8" s="20" customFormat="1" ht="15.75" x14ac:dyDescent="0.25">
      <c r="A24" s="37" t="s">
        <v>20</v>
      </c>
      <c r="B24" s="29"/>
      <c r="C24" s="39" t="s">
        <v>0</v>
      </c>
      <c r="D24" s="43">
        <v>30</v>
      </c>
      <c r="E24" s="32">
        <f t="shared" si="0"/>
        <v>0</v>
      </c>
      <c r="F24" s="43"/>
      <c r="G24" s="38"/>
      <c r="H24" s="45" t="s">
        <v>2</v>
      </c>
    </row>
    <row r="25" spans="1:8" s="20" customFormat="1" ht="15.75" x14ac:dyDescent="0.25">
      <c r="A25" s="37" t="s">
        <v>21</v>
      </c>
      <c r="B25" s="29"/>
      <c r="C25" s="39" t="s">
        <v>0</v>
      </c>
      <c r="D25" s="43">
        <v>27.5</v>
      </c>
      <c r="E25" s="32">
        <f t="shared" si="0"/>
        <v>0</v>
      </c>
      <c r="F25" s="43"/>
      <c r="G25" s="38"/>
      <c r="H25" s="45" t="s">
        <v>2</v>
      </c>
    </row>
    <row r="26" spans="1:8" s="20" customFormat="1" ht="15.75" x14ac:dyDescent="0.25">
      <c r="A26" s="37" t="s">
        <v>22</v>
      </c>
      <c r="B26" s="29"/>
      <c r="C26" s="39" t="s">
        <v>0</v>
      </c>
      <c r="D26" s="43">
        <v>25</v>
      </c>
      <c r="E26" s="32">
        <f t="shared" si="0"/>
        <v>0</v>
      </c>
      <c r="F26" s="43"/>
      <c r="G26" s="38"/>
      <c r="H26" s="45" t="s">
        <v>2</v>
      </c>
    </row>
    <row r="27" spans="1:8" s="20" customFormat="1" ht="15.75" x14ac:dyDescent="0.25">
      <c r="A27" s="37" t="s">
        <v>23</v>
      </c>
      <c r="B27" s="29"/>
      <c r="C27" s="39" t="s">
        <v>0</v>
      </c>
      <c r="D27" s="43">
        <v>22.5</v>
      </c>
      <c r="E27" s="32">
        <f t="shared" si="0"/>
        <v>0</v>
      </c>
      <c r="F27" s="43"/>
      <c r="G27" s="38"/>
      <c r="H27" s="45" t="s">
        <v>2</v>
      </c>
    </row>
    <row r="28" spans="1:8" s="20" customFormat="1" ht="15.75" x14ac:dyDescent="0.25">
      <c r="A28" s="37" t="s">
        <v>24</v>
      </c>
      <c r="B28" s="29"/>
      <c r="C28" s="39" t="s">
        <v>0</v>
      </c>
      <c r="D28" s="43">
        <v>20</v>
      </c>
      <c r="E28" s="32">
        <f t="shared" si="0"/>
        <v>0</v>
      </c>
      <c r="F28" s="43"/>
      <c r="G28" s="38"/>
      <c r="H28" s="45" t="s">
        <v>2</v>
      </c>
    </row>
    <row r="29" spans="1:8" s="20" customFormat="1" ht="15.75" x14ac:dyDescent="0.25">
      <c r="A29" s="37" t="s">
        <v>25</v>
      </c>
      <c r="B29" s="29"/>
      <c r="C29" s="39" t="s">
        <v>0</v>
      </c>
      <c r="D29" s="43">
        <v>17.5</v>
      </c>
      <c r="E29" s="32">
        <f t="shared" si="0"/>
        <v>0</v>
      </c>
      <c r="F29" s="43"/>
      <c r="G29" s="38"/>
      <c r="H29" s="45" t="s">
        <v>2</v>
      </c>
    </row>
    <row r="30" spans="1:8" s="20" customFormat="1" ht="15.75" x14ac:dyDescent="0.25">
      <c r="A30" s="37" t="s">
        <v>26</v>
      </c>
      <c r="B30" s="29"/>
      <c r="C30" s="39" t="s">
        <v>0</v>
      </c>
      <c r="D30" s="43">
        <v>15</v>
      </c>
      <c r="E30" s="32">
        <f t="shared" si="0"/>
        <v>0</v>
      </c>
      <c r="F30" s="43"/>
      <c r="G30" s="38"/>
      <c r="H30" s="45" t="s">
        <v>2</v>
      </c>
    </row>
    <row r="31" spans="1:8" s="20" customFormat="1" ht="15.75" x14ac:dyDescent="0.25">
      <c r="A31" s="37" t="s">
        <v>27</v>
      </c>
      <c r="B31" s="29"/>
      <c r="C31" s="39" t="s">
        <v>0</v>
      </c>
      <c r="D31" s="43">
        <v>12.5</v>
      </c>
      <c r="E31" s="32">
        <f t="shared" si="0"/>
        <v>0</v>
      </c>
      <c r="F31" s="43"/>
      <c r="G31" s="38"/>
      <c r="H31" s="45" t="s">
        <v>2</v>
      </c>
    </row>
    <row r="32" spans="1:8" s="20" customFormat="1" ht="15.75" x14ac:dyDescent="0.25">
      <c r="A32" s="37" t="s">
        <v>28</v>
      </c>
      <c r="B32" s="29"/>
      <c r="C32" s="39" t="s">
        <v>0</v>
      </c>
      <c r="D32" s="43">
        <v>10</v>
      </c>
      <c r="E32" s="32">
        <f t="shared" si="0"/>
        <v>0</v>
      </c>
      <c r="F32" s="43"/>
      <c r="G32" s="38"/>
      <c r="H32" s="45" t="s">
        <v>2</v>
      </c>
    </row>
    <row r="33" spans="1:8" s="20" customFormat="1" ht="15.75" x14ac:dyDescent="0.25">
      <c r="A33" s="37" t="s">
        <v>29</v>
      </c>
      <c r="B33" s="29"/>
      <c r="C33" s="39" t="s">
        <v>0</v>
      </c>
      <c r="D33" s="43">
        <v>9.3000000000000007</v>
      </c>
      <c r="E33" s="32">
        <f t="shared" si="0"/>
        <v>0</v>
      </c>
      <c r="F33" s="43"/>
      <c r="G33" s="38"/>
      <c r="H33" s="45" t="s">
        <v>2</v>
      </c>
    </row>
    <row r="34" spans="1:8" s="20" customFormat="1" ht="15.75" x14ac:dyDescent="0.25">
      <c r="A34" s="37" t="s">
        <v>30</v>
      </c>
      <c r="B34" s="29"/>
      <c r="C34" s="39" t="s">
        <v>0</v>
      </c>
      <c r="D34" s="43">
        <v>8.58</v>
      </c>
      <c r="E34" s="32">
        <f t="shared" si="0"/>
        <v>0</v>
      </c>
      <c r="F34" s="43"/>
      <c r="G34" s="38"/>
      <c r="H34" s="45" t="s">
        <v>2</v>
      </c>
    </row>
    <row r="35" spans="1:8" s="20" customFormat="1" ht="15.75" x14ac:dyDescent="0.25">
      <c r="A35" s="37" t="s">
        <v>31</v>
      </c>
      <c r="B35" s="29"/>
      <c r="C35" s="39" t="s">
        <v>0</v>
      </c>
      <c r="D35" s="43">
        <v>7.87</v>
      </c>
      <c r="E35" s="32">
        <f t="shared" si="0"/>
        <v>0</v>
      </c>
      <c r="F35" s="43"/>
      <c r="G35" s="38"/>
      <c r="H35" s="45" t="s">
        <v>2</v>
      </c>
    </row>
    <row r="36" spans="1:8" s="20" customFormat="1" ht="15.75" x14ac:dyDescent="0.25">
      <c r="A36" s="37" t="s">
        <v>39</v>
      </c>
      <c r="B36" s="29"/>
      <c r="C36" s="39" t="s">
        <v>0</v>
      </c>
      <c r="D36" s="46">
        <v>7.15</v>
      </c>
      <c r="E36" s="32">
        <f t="shared" si="0"/>
        <v>0</v>
      </c>
      <c r="F36" s="43"/>
      <c r="G36" s="44"/>
      <c r="H36" s="45" t="s">
        <v>2</v>
      </c>
    </row>
    <row r="37" spans="1:8" s="20" customFormat="1" ht="15.75" x14ac:dyDescent="0.25">
      <c r="A37" s="37" t="s">
        <v>40</v>
      </c>
      <c r="B37" s="29"/>
      <c r="C37" s="39" t="s">
        <v>0</v>
      </c>
      <c r="D37" s="46">
        <v>6.44</v>
      </c>
      <c r="E37" s="32">
        <f t="shared" si="0"/>
        <v>0</v>
      </c>
      <c r="F37" s="43"/>
      <c r="G37" s="38"/>
      <c r="H37" s="45" t="s">
        <v>2</v>
      </c>
    </row>
    <row r="38" spans="1:8" s="20" customFormat="1" ht="15.75" x14ac:dyDescent="0.25">
      <c r="A38" s="37" t="s">
        <v>41</v>
      </c>
      <c r="B38" s="29"/>
      <c r="C38" s="39" t="s">
        <v>0</v>
      </c>
      <c r="D38" s="46">
        <v>5.72</v>
      </c>
      <c r="E38" s="32">
        <f t="shared" si="0"/>
        <v>0</v>
      </c>
      <c r="F38" s="43"/>
      <c r="G38" s="38"/>
      <c r="H38" s="45" t="s">
        <v>2</v>
      </c>
    </row>
    <row r="39" spans="1:8" s="20" customFormat="1" ht="15.75" x14ac:dyDescent="0.25">
      <c r="A39" s="37" t="s">
        <v>42</v>
      </c>
      <c r="B39" s="29"/>
      <c r="C39" s="39" t="s">
        <v>0</v>
      </c>
      <c r="D39" s="46">
        <v>5.01</v>
      </c>
      <c r="E39" s="32">
        <f t="shared" si="0"/>
        <v>0</v>
      </c>
      <c r="F39" s="43"/>
      <c r="G39" s="38"/>
      <c r="H39" s="45" t="s">
        <v>2</v>
      </c>
    </row>
    <row r="40" spans="1:8" s="20" customFormat="1" ht="15.75" x14ac:dyDescent="0.25">
      <c r="A40" s="37" t="s">
        <v>43</v>
      </c>
      <c r="B40" s="29"/>
      <c r="C40" s="39" t="s">
        <v>0</v>
      </c>
      <c r="D40" s="46">
        <v>4.29</v>
      </c>
      <c r="E40" s="32">
        <f t="shared" si="0"/>
        <v>0</v>
      </c>
      <c r="F40" s="43"/>
      <c r="G40" s="38"/>
      <c r="H40" s="45" t="s">
        <v>2</v>
      </c>
    </row>
    <row r="41" spans="1:8" s="20" customFormat="1" ht="15.75" x14ac:dyDescent="0.25">
      <c r="A41" s="37" t="s">
        <v>44</v>
      </c>
      <c r="B41" s="29"/>
      <c r="C41" s="39" t="s">
        <v>0</v>
      </c>
      <c r="D41" s="46">
        <v>3.58</v>
      </c>
      <c r="E41" s="32">
        <f t="shared" si="0"/>
        <v>0</v>
      </c>
      <c r="F41" s="43"/>
      <c r="G41" s="38"/>
      <c r="H41" s="45" t="s">
        <v>2</v>
      </c>
    </row>
    <row r="42" spans="1:8" s="20" customFormat="1" ht="15.75" x14ac:dyDescent="0.25">
      <c r="A42" s="37" t="s">
        <v>45</v>
      </c>
      <c r="B42" s="29"/>
      <c r="C42" s="39" t="s">
        <v>0</v>
      </c>
      <c r="D42" s="46">
        <v>2.86</v>
      </c>
      <c r="E42" s="32">
        <f t="shared" si="0"/>
        <v>0</v>
      </c>
      <c r="F42" s="43"/>
      <c r="G42" s="38"/>
      <c r="H42" s="45" t="s">
        <v>2</v>
      </c>
    </row>
    <row r="43" spans="1:8" s="20" customFormat="1" ht="15.75" x14ac:dyDescent="0.25">
      <c r="A43" s="37" t="s">
        <v>46</v>
      </c>
      <c r="B43" s="29"/>
      <c r="C43" s="39" t="s">
        <v>0</v>
      </c>
      <c r="D43" s="46">
        <v>2.15</v>
      </c>
      <c r="E43" s="32">
        <f t="shared" si="0"/>
        <v>0</v>
      </c>
      <c r="F43" s="43"/>
      <c r="G43" s="38"/>
      <c r="H43" s="45" t="s">
        <v>2</v>
      </c>
    </row>
    <row r="44" spans="1:8" s="20" customFormat="1" ht="15.75" x14ac:dyDescent="0.25">
      <c r="A44" s="37" t="s">
        <v>47</v>
      </c>
      <c r="B44" s="29"/>
      <c r="C44" s="39" t="s">
        <v>0</v>
      </c>
      <c r="D44" s="46">
        <v>1.43</v>
      </c>
      <c r="E44" s="32">
        <f t="shared" si="0"/>
        <v>0</v>
      </c>
      <c r="F44" s="43"/>
      <c r="G44" s="38"/>
      <c r="H44" s="45" t="s">
        <v>2</v>
      </c>
    </row>
    <row r="45" spans="1:8" s="20" customFormat="1" ht="15.75" x14ac:dyDescent="0.25">
      <c r="A45" s="37" t="s">
        <v>48</v>
      </c>
      <c r="B45" s="29"/>
      <c r="C45" s="39" t="s">
        <v>0</v>
      </c>
      <c r="D45" s="46">
        <v>0.72</v>
      </c>
      <c r="E45" s="32">
        <f t="shared" si="0"/>
        <v>0</v>
      </c>
      <c r="F45" s="43"/>
      <c r="G45" s="38"/>
      <c r="H45" s="45" t="s">
        <v>2</v>
      </c>
    </row>
    <row r="46" spans="1:8" s="20" customFormat="1" x14ac:dyDescent="0.2">
      <c r="A46" s="37" t="s">
        <v>49</v>
      </c>
      <c r="B46" s="29"/>
      <c r="C46" s="39" t="s">
        <v>0</v>
      </c>
      <c r="D46" s="46"/>
      <c r="E46" s="35"/>
      <c r="F46" s="43"/>
      <c r="G46" s="38"/>
      <c r="H46" s="45" t="s">
        <v>2</v>
      </c>
    </row>
    <row r="47" spans="1:8" s="20" customFormat="1" x14ac:dyDescent="0.2">
      <c r="A47" s="37" t="s">
        <v>50</v>
      </c>
      <c r="B47" s="29"/>
      <c r="C47" s="39" t="s">
        <v>0</v>
      </c>
      <c r="D47" s="46"/>
      <c r="E47" s="35"/>
      <c r="F47" s="43"/>
      <c r="G47" s="38"/>
      <c r="H47" s="45" t="s">
        <v>2</v>
      </c>
    </row>
    <row r="48" spans="1:8" s="20" customFormat="1" x14ac:dyDescent="0.2">
      <c r="A48" s="37" t="s">
        <v>51</v>
      </c>
      <c r="B48" s="29"/>
      <c r="C48" s="39" t="s">
        <v>0</v>
      </c>
      <c r="D48" s="46"/>
      <c r="E48" s="35"/>
      <c r="F48" s="43"/>
      <c r="G48" s="38"/>
      <c r="H48" s="45" t="s">
        <v>2</v>
      </c>
    </row>
    <row r="49" spans="1:8" s="20" customFormat="1" x14ac:dyDescent="0.2">
      <c r="A49" s="37" t="s">
        <v>52</v>
      </c>
      <c r="B49" s="29"/>
      <c r="C49" s="39" t="s">
        <v>0</v>
      </c>
      <c r="D49" s="46"/>
      <c r="E49" s="35"/>
      <c r="F49" s="43"/>
      <c r="G49" s="38"/>
      <c r="H49" s="45" t="s">
        <v>2</v>
      </c>
    </row>
    <row r="50" spans="1:8" s="20" customFormat="1" x14ac:dyDescent="0.2">
      <c r="A50" s="37" t="s">
        <v>53</v>
      </c>
      <c r="B50" s="29"/>
      <c r="C50" s="39" t="s">
        <v>0</v>
      </c>
      <c r="D50" s="46"/>
      <c r="E50" s="35"/>
      <c r="F50" s="43"/>
      <c r="G50" s="38"/>
      <c r="H50" s="45" t="s">
        <v>2</v>
      </c>
    </row>
    <row r="51" spans="1:8" s="20" customFormat="1" x14ac:dyDescent="0.2">
      <c r="A51" s="37" t="s">
        <v>54</v>
      </c>
      <c r="B51" s="29"/>
      <c r="C51" s="39" t="s">
        <v>0</v>
      </c>
      <c r="D51" s="46"/>
      <c r="E51" s="35"/>
      <c r="F51" s="43"/>
      <c r="G51" s="44"/>
      <c r="H51" s="45" t="s">
        <v>2</v>
      </c>
    </row>
    <row r="52" spans="1:8" s="20" customFormat="1" x14ac:dyDescent="0.2">
      <c r="A52" s="37" t="s">
        <v>55</v>
      </c>
      <c r="B52" s="29"/>
      <c r="C52" s="39" t="s">
        <v>0</v>
      </c>
      <c r="D52" s="46"/>
      <c r="E52" s="35"/>
      <c r="F52" s="43"/>
      <c r="G52" s="38"/>
      <c r="H52" s="45" t="s">
        <v>2</v>
      </c>
    </row>
    <row r="53" spans="1:8" s="20" customFormat="1" x14ac:dyDescent="0.2">
      <c r="A53" s="37" t="s">
        <v>56</v>
      </c>
      <c r="B53" s="29"/>
      <c r="C53" s="39" t="s">
        <v>0</v>
      </c>
      <c r="D53" s="46"/>
      <c r="E53" s="35"/>
      <c r="F53" s="43"/>
      <c r="G53" s="38"/>
      <c r="H53" s="45" t="s">
        <v>2</v>
      </c>
    </row>
    <row r="54" spans="1:8" s="20" customFormat="1" x14ac:dyDescent="0.2">
      <c r="A54" s="37" t="s">
        <v>57</v>
      </c>
      <c r="B54" s="29"/>
      <c r="C54" s="39" t="s">
        <v>0</v>
      </c>
      <c r="D54" s="46"/>
      <c r="E54" s="35"/>
      <c r="F54" s="43"/>
      <c r="G54" s="38"/>
      <c r="H54" s="45" t="s">
        <v>2</v>
      </c>
    </row>
    <row r="55" spans="1:8" s="20" customFormat="1" x14ac:dyDescent="0.2">
      <c r="A55" s="37" t="s">
        <v>58</v>
      </c>
      <c r="B55" s="29"/>
      <c r="C55" s="39" t="s">
        <v>0</v>
      </c>
      <c r="D55" s="46"/>
      <c r="E55" s="35"/>
      <c r="F55" s="43"/>
      <c r="G55" s="38"/>
      <c r="H55" s="45" t="s">
        <v>2</v>
      </c>
    </row>
    <row r="56" spans="1:8" s="20" customFormat="1" x14ac:dyDescent="0.2">
      <c r="A56" s="37" t="s">
        <v>59</v>
      </c>
      <c r="B56" s="29"/>
      <c r="C56" s="39" t="s">
        <v>0</v>
      </c>
      <c r="D56" s="46"/>
      <c r="E56" s="35"/>
      <c r="F56" s="43"/>
      <c r="G56" s="38"/>
      <c r="H56" s="45" t="s">
        <v>2</v>
      </c>
    </row>
    <row r="57" spans="1:8" s="20" customFormat="1" x14ac:dyDescent="0.2">
      <c r="A57" s="37" t="s">
        <v>60</v>
      </c>
      <c r="B57" s="29"/>
      <c r="C57" s="39" t="s">
        <v>0</v>
      </c>
      <c r="D57" s="46"/>
      <c r="E57" s="35"/>
      <c r="F57" s="43"/>
      <c r="G57" s="38"/>
      <c r="H57" s="45" t="s">
        <v>2</v>
      </c>
    </row>
    <row r="58" spans="1:8" s="20" customFormat="1" x14ac:dyDescent="0.2">
      <c r="A58" s="37" t="s">
        <v>61</v>
      </c>
      <c r="B58" s="29"/>
      <c r="C58" s="39" t="s">
        <v>0</v>
      </c>
      <c r="D58" s="46"/>
      <c r="E58" s="35"/>
      <c r="F58" s="43"/>
      <c r="G58" s="38"/>
      <c r="H58" s="45" t="s">
        <v>2</v>
      </c>
    </row>
    <row r="59" spans="1:8" s="20" customFormat="1" x14ac:dyDescent="0.2">
      <c r="A59" s="37" t="s">
        <v>62</v>
      </c>
      <c r="B59" s="29"/>
      <c r="C59" s="39" t="s">
        <v>0</v>
      </c>
      <c r="D59" s="46"/>
      <c r="E59" s="35"/>
      <c r="F59" s="43"/>
      <c r="G59" s="38"/>
      <c r="H59" s="45" t="s">
        <v>2</v>
      </c>
    </row>
    <row r="60" spans="1:8" s="20" customFormat="1" x14ac:dyDescent="0.2">
      <c r="A60" s="37" t="s">
        <v>63</v>
      </c>
      <c r="B60" s="29"/>
      <c r="C60" s="39" t="s">
        <v>0</v>
      </c>
      <c r="D60" s="46"/>
      <c r="E60" s="35"/>
      <c r="F60" s="43"/>
      <c r="G60" s="38"/>
      <c r="H60" s="45" t="s">
        <v>2</v>
      </c>
    </row>
    <row r="61" spans="1:8" s="20" customFormat="1" x14ac:dyDescent="0.2">
      <c r="A61" s="37" t="s">
        <v>64</v>
      </c>
      <c r="B61" s="29"/>
      <c r="C61" s="39" t="s">
        <v>0</v>
      </c>
      <c r="D61" s="46"/>
      <c r="E61" s="35"/>
      <c r="F61" s="43"/>
      <c r="G61" s="38"/>
      <c r="H61" s="45" t="s">
        <v>2</v>
      </c>
    </row>
    <row r="62" spans="1:8" s="20" customFormat="1" x14ac:dyDescent="0.2">
      <c r="A62" s="37" t="s">
        <v>65</v>
      </c>
      <c r="B62" s="29"/>
      <c r="C62" s="39" t="s">
        <v>0</v>
      </c>
      <c r="D62" s="46"/>
      <c r="E62" s="35"/>
      <c r="F62" s="43"/>
      <c r="G62" s="38"/>
      <c r="H62" s="45" t="s">
        <v>2</v>
      </c>
    </row>
    <row r="63" spans="1:8" s="20" customFormat="1" x14ac:dyDescent="0.2">
      <c r="A63" s="37" t="s">
        <v>66</v>
      </c>
      <c r="B63" s="29"/>
      <c r="C63" s="39" t="s">
        <v>0</v>
      </c>
      <c r="D63" s="46"/>
      <c r="E63" s="35"/>
      <c r="F63" s="43"/>
      <c r="G63" s="38"/>
      <c r="H63" s="45" t="s">
        <v>2</v>
      </c>
    </row>
    <row r="64" spans="1:8" s="20" customFormat="1" x14ac:dyDescent="0.2">
      <c r="A64" s="37" t="s">
        <v>67</v>
      </c>
      <c r="B64" s="29"/>
      <c r="C64" s="39" t="s">
        <v>0</v>
      </c>
      <c r="D64" s="46"/>
      <c r="E64" s="35"/>
      <c r="F64" s="43"/>
      <c r="G64" s="38"/>
      <c r="H64" s="45" t="s">
        <v>2</v>
      </c>
    </row>
    <row r="65" spans="1:8" s="20" customFormat="1" x14ac:dyDescent="0.2">
      <c r="A65" s="37" t="s">
        <v>68</v>
      </c>
      <c r="B65" s="29"/>
      <c r="C65" s="39" t="s">
        <v>0</v>
      </c>
      <c r="D65" s="46"/>
      <c r="E65" s="35"/>
      <c r="F65" s="43"/>
      <c r="G65" s="38"/>
      <c r="H65" s="45" t="s">
        <v>2</v>
      </c>
    </row>
    <row r="66" spans="1:8" s="20" customFormat="1" x14ac:dyDescent="0.2">
      <c r="A66" s="37" t="s">
        <v>69</v>
      </c>
      <c r="B66" s="29"/>
      <c r="C66" s="39" t="s">
        <v>0</v>
      </c>
      <c r="D66" s="46"/>
      <c r="E66" s="35"/>
      <c r="F66" s="43"/>
      <c r="G66" s="38"/>
      <c r="H66" s="45" t="s">
        <v>2</v>
      </c>
    </row>
    <row r="67" spans="1:8" s="20" customFormat="1" x14ac:dyDescent="0.2">
      <c r="A67" s="37" t="s">
        <v>70</v>
      </c>
      <c r="B67" s="29"/>
      <c r="C67" s="39" t="s">
        <v>0</v>
      </c>
      <c r="D67" s="46"/>
      <c r="E67" s="35"/>
      <c r="F67" s="43"/>
      <c r="G67" s="44"/>
      <c r="H67" s="45" t="s">
        <v>2</v>
      </c>
    </row>
    <row r="68" spans="1:8" s="20" customFormat="1" x14ac:dyDescent="0.2">
      <c r="A68" s="37" t="s">
        <v>71</v>
      </c>
      <c r="B68" s="29"/>
      <c r="C68" s="39" t="s">
        <v>0</v>
      </c>
      <c r="D68" s="46"/>
      <c r="E68" s="35"/>
      <c r="F68" s="43"/>
      <c r="G68" s="38"/>
      <c r="H68" s="45" t="s">
        <v>2</v>
      </c>
    </row>
    <row r="69" spans="1:8" s="20" customFormat="1" x14ac:dyDescent="0.2">
      <c r="A69" s="37" t="s">
        <v>72</v>
      </c>
      <c r="B69" s="29"/>
      <c r="C69" s="39" t="s">
        <v>0</v>
      </c>
      <c r="D69" s="46"/>
      <c r="E69" s="35"/>
      <c r="F69" s="43"/>
      <c r="G69" s="38"/>
      <c r="H69" s="45" t="s">
        <v>2</v>
      </c>
    </row>
    <row r="70" spans="1:8" s="20" customFormat="1" x14ac:dyDescent="0.2">
      <c r="A70" s="37" t="s">
        <v>73</v>
      </c>
      <c r="B70" s="29"/>
      <c r="C70" s="39" t="s">
        <v>0</v>
      </c>
      <c r="D70" s="46"/>
      <c r="E70" s="35"/>
      <c r="F70" s="43"/>
      <c r="G70" s="38"/>
      <c r="H70" s="45" t="s">
        <v>2</v>
      </c>
    </row>
    <row r="71" spans="1:8" s="20" customFormat="1" x14ac:dyDescent="0.2">
      <c r="A71" s="37" t="s">
        <v>73</v>
      </c>
      <c r="B71" s="29"/>
      <c r="C71" s="39" t="s">
        <v>0</v>
      </c>
      <c r="D71" s="46"/>
      <c r="E71" s="35"/>
      <c r="F71" s="43"/>
      <c r="G71" s="38"/>
      <c r="H71" s="45" t="s">
        <v>2</v>
      </c>
    </row>
    <row r="72" spans="1:8" s="20" customFormat="1" x14ac:dyDescent="0.2">
      <c r="A72" s="37" t="s">
        <v>74</v>
      </c>
      <c r="B72" s="29"/>
      <c r="C72" s="39" t="s">
        <v>0</v>
      </c>
      <c r="D72" s="46"/>
      <c r="E72" s="35"/>
      <c r="F72" s="43"/>
      <c r="G72" s="38"/>
      <c r="H72" s="45" t="s">
        <v>2</v>
      </c>
    </row>
    <row r="73" spans="1:8" s="20" customFormat="1" x14ac:dyDescent="0.2">
      <c r="A73" s="37" t="s">
        <v>75</v>
      </c>
      <c r="B73" s="29"/>
      <c r="C73" s="39" t="s">
        <v>0</v>
      </c>
      <c r="D73" s="46"/>
      <c r="E73" s="35"/>
      <c r="F73" s="43"/>
      <c r="G73" s="38"/>
      <c r="H73" s="45" t="s">
        <v>2</v>
      </c>
    </row>
    <row r="74" spans="1:8" s="20" customFormat="1" x14ac:dyDescent="0.2">
      <c r="A74" s="37" t="s">
        <v>76</v>
      </c>
      <c r="B74" s="29"/>
      <c r="C74" s="39" t="s">
        <v>0</v>
      </c>
      <c r="D74" s="46"/>
      <c r="E74" s="35"/>
      <c r="F74" s="43"/>
      <c r="G74" s="38"/>
      <c r="H74" s="45" t="s">
        <v>2</v>
      </c>
    </row>
    <row r="75" spans="1:8" s="20" customFormat="1" x14ac:dyDescent="0.2">
      <c r="A75" s="37" t="s">
        <v>77</v>
      </c>
      <c r="B75" s="29"/>
      <c r="C75" s="39" t="s">
        <v>0</v>
      </c>
      <c r="D75" s="46"/>
      <c r="E75" s="35"/>
      <c r="F75" s="43"/>
      <c r="G75" s="38"/>
      <c r="H75" s="45" t="s">
        <v>2</v>
      </c>
    </row>
    <row r="76" spans="1:8" s="20" customFormat="1" x14ac:dyDescent="0.2">
      <c r="A76" s="37" t="s">
        <v>78</v>
      </c>
      <c r="B76" s="29"/>
      <c r="C76" s="39" t="s">
        <v>0</v>
      </c>
      <c r="D76" s="46"/>
      <c r="E76" s="35"/>
      <c r="F76" s="43"/>
      <c r="G76" s="38"/>
      <c r="H76" s="45" t="s">
        <v>2</v>
      </c>
    </row>
    <row r="77" spans="1:8" s="20" customFormat="1" x14ac:dyDescent="0.2">
      <c r="A77" s="37" t="s">
        <v>79</v>
      </c>
      <c r="B77" s="29"/>
      <c r="C77" s="39" t="s">
        <v>0</v>
      </c>
      <c r="D77" s="46"/>
      <c r="E77" s="35"/>
      <c r="F77" s="43"/>
      <c r="G77" s="38"/>
      <c r="H77" s="45" t="s">
        <v>2</v>
      </c>
    </row>
    <row r="78" spans="1:8" s="20" customFormat="1" x14ac:dyDescent="0.2">
      <c r="A78" s="37" t="s">
        <v>80</v>
      </c>
      <c r="B78" s="29"/>
      <c r="C78" s="39" t="s">
        <v>0</v>
      </c>
      <c r="D78" s="46"/>
      <c r="E78" s="35"/>
      <c r="F78" s="43"/>
      <c r="G78" s="38"/>
      <c r="H78" s="45" t="s">
        <v>2</v>
      </c>
    </row>
    <row r="79" spans="1:8" s="20" customFormat="1" x14ac:dyDescent="0.2">
      <c r="A79" s="37" t="s">
        <v>81</v>
      </c>
      <c r="B79" s="29"/>
      <c r="C79" s="39" t="s">
        <v>0</v>
      </c>
      <c r="D79" s="46"/>
      <c r="E79" s="35"/>
      <c r="F79" s="43"/>
      <c r="G79" s="38"/>
      <c r="H79" s="45" t="s">
        <v>2</v>
      </c>
    </row>
    <row r="80" spans="1:8" s="20" customFormat="1" x14ac:dyDescent="0.2">
      <c r="A80" s="37" t="s">
        <v>82</v>
      </c>
      <c r="B80" s="29"/>
      <c r="C80" s="39" t="s">
        <v>0</v>
      </c>
      <c r="D80" s="46"/>
      <c r="E80" s="35"/>
      <c r="F80" s="43"/>
      <c r="G80" s="38"/>
      <c r="H80" s="45" t="s">
        <v>2</v>
      </c>
    </row>
    <row r="81" spans="1:8" s="20" customFormat="1" x14ac:dyDescent="0.2">
      <c r="A81" s="37" t="s">
        <v>83</v>
      </c>
      <c r="B81" s="29"/>
      <c r="C81" s="39" t="s">
        <v>0</v>
      </c>
      <c r="D81" s="46"/>
      <c r="E81" s="35"/>
      <c r="F81" s="43"/>
      <c r="G81" s="38"/>
      <c r="H81" s="45" t="s">
        <v>2</v>
      </c>
    </row>
    <row r="82" spans="1:8" s="20" customFormat="1" x14ac:dyDescent="0.2">
      <c r="A82" s="37" t="s">
        <v>84</v>
      </c>
      <c r="B82" s="29"/>
      <c r="C82" s="39" t="s">
        <v>0</v>
      </c>
      <c r="D82" s="46"/>
      <c r="E82" s="35"/>
      <c r="F82" s="43"/>
      <c r="G82" s="38"/>
      <c r="H82" s="45" t="s">
        <v>2</v>
      </c>
    </row>
    <row r="83" spans="1:8" s="20" customFormat="1" x14ac:dyDescent="0.2">
      <c r="A83" s="37" t="s">
        <v>85</v>
      </c>
      <c r="B83" s="29"/>
      <c r="C83" s="39" t="s">
        <v>0</v>
      </c>
      <c r="D83" s="46"/>
      <c r="E83" s="35"/>
      <c r="F83" s="43"/>
      <c r="G83" s="44"/>
      <c r="H83" s="45" t="s">
        <v>2</v>
      </c>
    </row>
    <row r="84" spans="1:8" s="20" customFormat="1" x14ac:dyDescent="0.2">
      <c r="A84" s="37" t="s">
        <v>86</v>
      </c>
      <c r="B84" s="29"/>
      <c r="C84" s="39" t="s">
        <v>0</v>
      </c>
      <c r="D84" s="46"/>
      <c r="E84" s="35"/>
      <c r="F84" s="43"/>
      <c r="G84" s="38"/>
      <c r="H84" s="45" t="s">
        <v>2</v>
      </c>
    </row>
    <row r="85" spans="1:8" s="20" customFormat="1" x14ac:dyDescent="0.2">
      <c r="A85" s="37" t="s">
        <v>193</v>
      </c>
      <c r="B85" s="29"/>
      <c r="C85" s="39" t="s">
        <v>0</v>
      </c>
      <c r="D85" s="46"/>
      <c r="E85" s="35"/>
      <c r="F85" s="43"/>
      <c r="G85" s="38"/>
      <c r="H85" s="45" t="s">
        <v>2</v>
      </c>
    </row>
    <row r="86" spans="1:8" s="20" customFormat="1" x14ac:dyDescent="0.2">
      <c r="A86" s="37" t="s">
        <v>87</v>
      </c>
      <c r="B86" s="29"/>
      <c r="C86" s="39" t="s">
        <v>0</v>
      </c>
      <c r="D86" s="46"/>
      <c r="E86" s="35"/>
      <c r="F86" s="43"/>
      <c r="G86" s="38"/>
      <c r="H86" s="45" t="s">
        <v>2</v>
      </c>
    </row>
    <row r="87" spans="1:8" s="20" customFormat="1" x14ac:dyDescent="0.2">
      <c r="A87" s="37" t="s">
        <v>88</v>
      </c>
      <c r="B87" s="29"/>
      <c r="C87" s="39" t="s">
        <v>0</v>
      </c>
      <c r="D87" s="46"/>
      <c r="E87" s="35"/>
      <c r="F87" s="43"/>
      <c r="G87" s="38"/>
      <c r="H87" s="45" t="s">
        <v>2</v>
      </c>
    </row>
    <row r="88" spans="1:8" s="20" customFormat="1" x14ac:dyDescent="0.2">
      <c r="A88" s="37" t="s">
        <v>89</v>
      </c>
      <c r="B88" s="29"/>
      <c r="C88" s="39" t="s">
        <v>0</v>
      </c>
      <c r="D88" s="46"/>
      <c r="E88" s="35"/>
      <c r="F88" s="43"/>
      <c r="G88" s="38"/>
      <c r="H88" s="45" t="s">
        <v>2</v>
      </c>
    </row>
    <row r="89" spans="1:8" s="20" customFormat="1" x14ac:dyDescent="0.2">
      <c r="A89" s="37" t="s">
        <v>90</v>
      </c>
      <c r="B89" s="29"/>
      <c r="C89" s="39" t="s">
        <v>0</v>
      </c>
      <c r="D89" s="46"/>
      <c r="E89" s="35"/>
      <c r="F89" s="43"/>
      <c r="G89" s="38"/>
      <c r="H89" s="45" t="s">
        <v>2</v>
      </c>
    </row>
    <row r="90" spans="1:8" s="20" customFormat="1" x14ac:dyDescent="0.2">
      <c r="A90" s="37" t="s">
        <v>91</v>
      </c>
      <c r="B90" s="29"/>
      <c r="C90" s="39" t="s">
        <v>0</v>
      </c>
      <c r="D90" s="46"/>
      <c r="E90" s="35"/>
      <c r="F90" s="43"/>
      <c r="G90" s="38"/>
      <c r="H90" s="45" t="s">
        <v>2</v>
      </c>
    </row>
    <row r="91" spans="1:8" s="20" customFormat="1" x14ac:dyDescent="0.2">
      <c r="A91" s="37" t="s">
        <v>92</v>
      </c>
      <c r="B91" s="29"/>
      <c r="C91" s="39" t="s">
        <v>0</v>
      </c>
      <c r="D91" s="46"/>
      <c r="E91" s="35"/>
      <c r="F91" s="43"/>
      <c r="G91" s="38"/>
      <c r="H91" s="45" t="s">
        <v>2</v>
      </c>
    </row>
    <row r="92" spans="1:8" s="20" customFormat="1" x14ac:dyDescent="0.2">
      <c r="A92" s="37" t="s">
        <v>93</v>
      </c>
      <c r="B92" s="29"/>
      <c r="C92" s="39" t="s">
        <v>0</v>
      </c>
      <c r="D92" s="46"/>
      <c r="E92" s="35"/>
      <c r="F92" s="43"/>
      <c r="G92" s="38"/>
      <c r="H92" s="45" t="s">
        <v>2</v>
      </c>
    </row>
    <row r="93" spans="1:8" s="20" customFormat="1" x14ac:dyDescent="0.2">
      <c r="A93" s="37" t="s">
        <v>94</v>
      </c>
      <c r="B93" s="29"/>
      <c r="C93" s="39" t="s">
        <v>0</v>
      </c>
      <c r="D93" s="46"/>
      <c r="E93" s="35"/>
      <c r="F93" s="43"/>
      <c r="G93" s="38"/>
      <c r="H93" s="45" t="s">
        <v>2</v>
      </c>
    </row>
    <row r="94" spans="1:8" s="20" customFormat="1" x14ac:dyDescent="0.2">
      <c r="A94" s="37" t="s">
        <v>95</v>
      </c>
      <c r="B94" s="29"/>
      <c r="C94" s="39" t="s">
        <v>0</v>
      </c>
      <c r="D94" s="46"/>
      <c r="E94" s="35"/>
      <c r="F94" s="43"/>
      <c r="G94" s="38"/>
      <c r="H94" s="45" t="s">
        <v>2</v>
      </c>
    </row>
    <row r="95" spans="1:8" s="20" customFormat="1" x14ac:dyDescent="0.2">
      <c r="A95" s="37" t="s">
        <v>96</v>
      </c>
      <c r="B95" s="29"/>
      <c r="C95" s="39" t="s">
        <v>0</v>
      </c>
      <c r="D95" s="46"/>
      <c r="E95" s="35"/>
      <c r="F95" s="43"/>
      <c r="G95" s="38"/>
      <c r="H95" s="45" t="s">
        <v>2</v>
      </c>
    </row>
    <row r="96" spans="1:8" s="20" customFormat="1" x14ac:dyDescent="0.2">
      <c r="A96" s="37" t="s">
        <v>97</v>
      </c>
      <c r="B96" s="29"/>
      <c r="C96" s="39" t="s">
        <v>0</v>
      </c>
      <c r="D96" s="46"/>
      <c r="E96" s="35"/>
      <c r="F96" s="43"/>
      <c r="G96" s="38"/>
      <c r="H96" s="45" t="s">
        <v>2</v>
      </c>
    </row>
    <row r="97" spans="1:8" s="20" customFormat="1" x14ac:dyDescent="0.2">
      <c r="A97" s="37" t="s">
        <v>98</v>
      </c>
      <c r="B97" s="29"/>
      <c r="C97" s="39" t="s">
        <v>0</v>
      </c>
      <c r="D97" s="46"/>
      <c r="E97" s="35"/>
      <c r="F97" s="43"/>
      <c r="G97" s="38"/>
      <c r="H97" s="45" t="s">
        <v>2</v>
      </c>
    </row>
    <row r="98" spans="1:8" s="20" customFormat="1" x14ac:dyDescent="0.2">
      <c r="A98" s="37" t="s">
        <v>99</v>
      </c>
      <c r="B98" s="29"/>
      <c r="C98" s="39" t="s">
        <v>0</v>
      </c>
      <c r="D98" s="46"/>
      <c r="E98" s="35"/>
      <c r="F98" s="43"/>
      <c r="G98" s="44"/>
      <c r="H98" s="45" t="s">
        <v>2</v>
      </c>
    </row>
    <row r="99" spans="1:8" s="20" customFormat="1" x14ac:dyDescent="0.2">
      <c r="A99" s="37" t="s">
        <v>100</v>
      </c>
      <c r="B99" s="29"/>
      <c r="C99" s="39" t="s">
        <v>0</v>
      </c>
      <c r="D99" s="46"/>
      <c r="E99" s="35"/>
      <c r="F99" s="43"/>
      <c r="G99" s="38"/>
      <c r="H99" s="45" t="s">
        <v>2</v>
      </c>
    </row>
    <row r="100" spans="1:8" s="20" customFormat="1" x14ac:dyDescent="0.2">
      <c r="A100" s="37" t="s">
        <v>101</v>
      </c>
      <c r="B100" s="29"/>
      <c r="C100" s="39" t="s">
        <v>0</v>
      </c>
      <c r="D100" s="46"/>
      <c r="E100" s="35"/>
      <c r="F100" s="43"/>
      <c r="G100" s="38"/>
      <c r="H100" s="45" t="s">
        <v>2</v>
      </c>
    </row>
    <row r="101" spans="1:8" s="20" customFormat="1" x14ac:dyDescent="0.2">
      <c r="A101" s="37" t="s">
        <v>102</v>
      </c>
      <c r="B101" s="29"/>
      <c r="C101" s="39" t="s">
        <v>0</v>
      </c>
      <c r="D101" s="46"/>
      <c r="E101" s="35"/>
      <c r="F101" s="43"/>
      <c r="G101" s="38"/>
      <c r="H101" s="45" t="s">
        <v>2</v>
      </c>
    </row>
    <row r="102" spans="1:8" s="20" customFormat="1" x14ac:dyDescent="0.2">
      <c r="A102" s="37" t="s">
        <v>103</v>
      </c>
      <c r="B102" s="29"/>
      <c r="C102" s="39" t="s">
        <v>0</v>
      </c>
      <c r="D102" s="46"/>
      <c r="E102" s="35"/>
      <c r="F102" s="43"/>
      <c r="G102" s="38"/>
      <c r="H102" s="45" t="s">
        <v>2</v>
      </c>
    </row>
    <row r="103" spans="1:8" s="20" customFormat="1" x14ac:dyDescent="0.2">
      <c r="A103" s="37" t="s">
        <v>104</v>
      </c>
      <c r="B103" s="29"/>
      <c r="C103" s="39" t="s">
        <v>0</v>
      </c>
      <c r="D103" s="46"/>
      <c r="E103" s="35"/>
      <c r="F103" s="43"/>
      <c r="G103" s="38"/>
      <c r="H103" s="45" t="s">
        <v>2</v>
      </c>
    </row>
    <row r="104" spans="1:8" s="20" customFormat="1" x14ac:dyDescent="0.2">
      <c r="A104" s="37" t="s">
        <v>105</v>
      </c>
      <c r="B104" s="29"/>
      <c r="C104" s="39" t="s">
        <v>0</v>
      </c>
      <c r="D104" s="46"/>
      <c r="E104" s="35"/>
      <c r="F104" s="43"/>
      <c r="G104" s="38"/>
      <c r="H104" s="45" t="s">
        <v>2</v>
      </c>
    </row>
    <row r="105" spans="1:8" s="20" customFormat="1" x14ac:dyDescent="0.2">
      <c r="A105" s="37" t="s">
        <v>106</v>
      </c>
      <c r="B105" s="29"/>
      <c r="C105" s="39" t="s">
        <v>0</v>
      </c>
      <c r="D105" s="46"/>
      <c r="E105" s="35"/>
      <c r="F105" s="43"/>
      <c r="G105" s="38"/>
      <c r="H105" s="45" t="s">
        <v>2</v>
      </c>
    </row>
    <row r="106" spans="1:8" s="20" customFormat="1" x14ac:dyDescent="0.2">
      <c r="A106" s="37" t="s">
        <v>107</v>
      </c>
      <c r="B106" s="29"/>
      <c r="C106" s="39" t="s">
        <v>0</v>
      </c>
      <c r="D106" s="46"/>
      <c r="E106" s="35"/>
      <c r="F106" s="43"/>
      <c r="G106" s="38"/>
      <c r="H106" s="45" t="s">
        <v>2</v>
      </c>
    </row>
    <row r="107" spans="1:8" s="20" customFormat="1" x14ac:dyDescent="0.2">
      <c r="A107" s="37" t="s">
        <v>108</v>
      </c>
      <c r="B107" s="29"/>
      <c r="C107" s="39" t="s">
        <v>0</v>
      </c>
      <c r="D107" s="46"/>
      <c r="E107" s="35"/>
      <c r="F107" s="43"/>
      <c r="G107" s="38"/>
      <c r="H107" s="45" t="s">
        <v>2</v>
      </c>
    </row>
    <row r="108" spans="1:8" s="20" customFormat="1" x14ac:dyDescent="0.2">
      <c r="A108" s="37" t="s">
        <v>109</v>
      </c>
      <c r="B108" s="29"/>
      <c r="C108" s="39" t="s">
        <v>0</v>
      </c>
      <c r="D108" s="46"/>
      <c r="E108" s="35"/>
      <c r="F108" s="43"/>
      <c r="G108" s="38"/>
      <c r="H108" s="45" t="s">
        <v>2</v>
      </c>
    </row>
    <row r="109" spans="1:8" s="20" customFormat="1" x14ac:dyDescent="0.2">
      <c r="A109" s="37" t="s">
        <v>110</v>
      </c>
      <c r="B109" s="29"/>
      <c r="C109" s="39" t="s">
        <v>0</v>
      </c>
      <c r="D109" s="46"/>
      <c r="E109" s="35"/>
      <c r="F109" s="43"/>
      <c r="G109" s="38"/>
      <c r="H109" s="45" t="s">
        <v>2</v>
      </c>
    </row>
    <row r="110" spans="1:8" s="20" customFormat="1" x14ac:dyDescent="0.2">
      <c r="A110" s="37" t="s">
        <v>111</v>
      </c>
      <c r="B110" s="29"/>
      <c r="C110" s="39" t="s">
        <v>0</v>
      </c>
      <c r="D110" s="46"/>
      <c r="E110" s="35"/>
      <c r="F110" s="43"/>
      <c r="G110" s="38"/>
      <c r="H110" s="45" t="s">
        <v>2</v>
      </c>
    </row>
    <row r="111" spans="1:8" s="20" customFormat="1" x14ac:dyDescent="0.2">
      <c r="A111" s="37" t="s">
        <v>112</v>
      </c>
      <c r="B111" s="29"/>
      <c r="C111" s="39" t="s">
        <v>0</v>
      </c>
      <c r="D111" s="46"/>
      <c r="E111" s="35"/>
      <c r="F111" s="43"/>
      <c r="G111" s="38"/>
      <c r="H111" s="45" t="s">
        <v>2</v>
      </c>
    </row>
    <row r="112" spans="1:8" s="20" customFormat="1" x14ac:dyDescent="0.2">
      <c r="A112" s="37" t="s">
        <v>113</v>
      </c>
      <c r="B112" s="29"/>
      <c r="C112" s="39" t="s">
        <v>0</v>
      </c>
      <c r="D112" s="46"/>
      <c r="E112" s="35"/>
      <c r="F112" s="43"/>
      <c r="G112" s="38"/>
      <c r="H112" s="45" t="s">
        <v>2</v>
      </c>
    </row>
    <row r="113" spans="1:8" s="20" customFormat="1" x14ac:dyDescent="0.2">
      <c r="A113" s="37" t="s">
        <v>114</v>
      </c>
      <c r="B113" s="29"/>
      <c r="C113" s="39" t="s">
        <v>0</v>
      </c>
      <c r="D113" s="46"/>
      <c r="E113" s="35"/>
      <c r="F113" s="43"/>
      <c r="G113" s="44"/>
      <c r="H113" s="45" t="s">
        <v>2</v>
      </c>
    </row>
    <row r="114" spans="1:8" s="20" customFormat="1" x14ac:dyDescent="0.2">
      <c r="A114" s="37" t="s">
        <v>115</v>
      </c>
      <c r="B114" s="29"/>
      <c r="C114" s="39" t="s">
        <v>0</v>
      </c>
      <c r="D114" s="46"/>
      <c r="E114" s="35"/>
      <c r="F114" s="43"/>
      <c r="G114" s="38"/>
      <c r="H114" s="45" t="s">
        <v>2</v>
      </c>
    </row>
    <row r="115" spans="1:8" s="20" customFormat="1" x14ac:dyDescent="0.2">
      <c r="A115" s="37" t="s">
        <v>116</v>
      </c>
      <c r="B115" s="29"/>
      <c r="C115" s="39" t="s">
        <v>0</v>
      </c>
      <c r="D115" s="46"/>
      <c r="E115" s="35"/>
      <c r="F115" s="43"/>
      <c r="G115" s="38"/>
      <c r="H115" s="45" t="s">
        <v>2</v>
      </c>
    </row>
    <row r="116" spans="1:8" s="20" customFormat="1" ht="15.75" x14ac:dyDescent="0.25">
      <c r="A116" s="37" t="s">
        <v>117</v>
      </c>
      <c r="B116" s="29"/>
      <c r="C116" s="39" t="s">
        <v>0</v>
      </c>
      <c r="D116" s="46"/>
      <c r="E116" s="35"/>
      <c r="F116" s="43">
        <v>1.25</v>
      </c>
      <c r="G116" s="32">
        <f>B116*F116</f>
        <v>0</v>
      </c>
      <c r="H116" s="45" t="s">
        <v>2</v>
      </c>
    </row>
    <row r="117" spans="1:8" s="20" customFormat="1" ht="15.75" x14ac:dyDescent="0.25">
      <c r="A117" s="37" t="s">
        <v>118</v>
      </c>
      <c r="B117" s="29"/>
      <c r="C117" s="39" t="s">
        <v>0</v>
      </c>
      <c r="D117" s="46"/>
      <c r="E117" s="35"/>
      <c r="F117" s="43">
        <v>2.5</v>
      </c>
      <c r="G117" s="32">
        <f t="shared" ref="G117:G159" si="1">B117*F117</f>
        <v>0</v>
      </c>
      <c r="H117" s="45" t="s">
        <v>2</v>
      </c>
    </row>
    <row r="118" spans="1:8" s="20" customFormat="1" ht="15.75" x14ac:dyDescent="0.25">
      <c r="A118" s="37" t="s">
        <v>119</v>
      </c>
      <c r="B118" s="29"/>
      <c r="C118" s="39" t="s">
        <v>0</v>
      </c>
      <c r="D118" s="46"/>
      <c r="E118" s="35"/>
      <c r="F118" s="43">
        <v>3.75</v>
      </c>
      <c r="G118" s="32">
        <f t="shared" si="1"/>
        <v>0</v>
      </c>
      <c r="H118" s="45" t="s">
        <v>2</v>
      </c>
    </row>
    <row r="119" spans="1:8" s="20" customFormat="1" ht="15.75" x14ac:dyDescent="0.25">
      <c r="A119" s="37" t="s">
        <v>120</v>
      </c>
      <c r="B119" s="29"/>
      <c r="C119" s="39" t="s">
        <v>0</v>
      </c>
      <c r="D119" s="46"/>
      <c r="E119" s="35"/>
      <c r="F119" s="43">
        <v>5</v>
      </c>
      <c r="G119" s="32">
        <f t="shared" si="1"/>
        <v>0</v>
      </c>
      <c r="H119" s="45" t="s">
        <v>2</v>
      </c>
    </row>
    <row r="120" spans="1:8" s="20" customFormat="1" ht="15.75" x14ac:dyDescent="0.25">
      <c r="A120" s="37" t="s">
        <v>121</v>
      </c>
      <c r="B120" s="29"/>
      <c r="C120" s="39" t="s">
        <v>0</v>
      </c>
      <c r="D120" s="46"/>
      <c r="E120" s="35"/>
      <c r="F120" s="43">
        <v>6.25</v>
      </c>
      <c r="G120" s="32">
        <f t="shared" si="1"/>
        <v>0</v>
      </c>
      <c r="H120" s="45" t="s">
        <v>2</v>
      </c>
    </row>
    <row r="121" spans="1:8" s="20" customFormat="1" ht="15.75" x14ac:dyDescent="0.25">
      <c r="A121" s="37" t="s">
        <v>122</v>
      </c>
      <c r="B121" s="29"/>
      <c r="C121" s="39" t="s">
        <v>0</v>
      </c>
      <c r="D121" s="46"/>
      <c r="E121" s="35"/>
      <c r="F121" s="43">
        <v>7.5</v>
      </c>
      <c r="G121" s="32">
        <f t="shared" si="1"/>
        <v>0</v>
      </c>
      <c r="H121" s="45" t="s">
        <v>2</v>
      </c>
    </row>
    <row r="122" spans="1:8" s="20" customFormat="1" ht="15.75" x14ac:dyDescent="0.25">
      <c r="A122" s="37" t="s">
        <v>123</v>
      </c>
      <c r="B122" s="29"/>
      <c r="C122" s="39" t="s">
        <v>0</v>
      </c>
      <c r="D122" s="46"/>
      <c r="E122" s="35"/>
      <c r="F122" s="43">
        <v>8.75</v>
      </c>
      <c r="G122" s="32">
        <f t="shared" si="1"/>
        <v>0</v>
      </c>
      <c r="H122" s="45" t="s">
        <v>2</v>
      </c>
    </row>
    <row r="123" spans="1:8" s="20" customFormat="1" ht="15.75" x14ac:dyDescent="0.25">
      <c r="A123" s="37" t="s">
        <v>124</v>
      </c>
      <c r="B123" s="29"/>
      <c r="C123" s="39" t="s">
        <v>0</v>
      </c>
      <c r="D123" s="46"/>
      <c r="E123" s="35"/>
      <c r="F123" s="43">
        <v>10</v>
      </c>
      <c r="G123" s="32">
        <f t="shared" si="1"/>
        <v>0</v>
      </c>
      <c r="H123" s="45" t="s">
        <v>2</v>
      </c>
    </row>
    <row r="124" spans="1:8" s="20" customFormat="1" ht="15.75" x14ac:dyDescent="0.25">
      <c r="A124" s="37" t="s">
        <v>125</v>
      </c>
      <c r="B124" s="29"/>
      <c r="C124" s="39" t="s">
        <v>0</v>
      </c>
      <c r="D124" s="46"/>
      <c r="E124" s="35"/>
      <c r="F124" s="43">
        <v>11.25</v>
      </c>
      <c r="G124" s="32">
        <f t="shared" si="1"/>
        <v>0</v>
      </c>
      <c r="H124" s="45" t="s">
        <v>2</v>
      </c>
    </row>
    <row r="125" spans="1:8" s="20" customFormat="1" ht="15.75" x14ac:dyDescent="0.25">
      <c r="A125" s="37" t="s">
        <v>126</v>
      </c>
      <c r="B125" s="29"/>
      <c r="C125" s="39" t="s">
        <v>0</v>
      </c>
      <c r="D125" s="46"/>
      <c r="E125" s="35"/>
      <c r="F125" s="43">
        <v>12.5</v>
      </c>
      <c r="G125" s="32">
        <f t="shared" si="1"/>
        <v>0</v>
      </c>
      <c r="H125" s="45" t="s">
        <v>2</v>
      </c>
    </row>
    <row r="126" spans="1:8" s="20" customFormat="1" ht="15.75" x14ac:dyDescent="0.25">
      <c r="A126" s="37" t="s">
        <v>127</v>
      </c>
      <c r="B126" s="29"/>
      <c r="C126" s="39" t="s">
        <v>0</v>
      </c>
      <c r="D126" s="46"/>
      <c r="E126" s="35"/>
      <c r="F126" s="43">
        <v>13.75</v>
      </c>
      <c r="G126" s="32">
        <f t="shared" si="1"/>
        <v>0</v>
      </c>
      <c r="H126" s="45" t="s">
        <v>2</v>
      </c>
    </row>
    <row r="127" spans="1:8" s="20" customFormat="1" ht="15.75" x14ac:dyDescent="0.25">
      <c r="A127" s="37" t="s">
        <v>128</v>
      </c>
      <c r="B127" s="29"/>
      <c r="C127" s="39" t="s">
        <v>0</v>
      </c>
      <c r="D127" s="46"/>
      <c r="E127" s="35"/>
      <c r="F127" s="43">
        <v>15</v>
      </c>
      <c r="G127" s="32">
        <f t="shared" si="1"/>
        <v>0</v>
      </c>
      <c r="H127" s="45" t="s">
        <v>2</v>
      </c>
    </row>
    <row r="128" spans="1:8" s="20" customFormat="1" ht="15.75" x14ac:dyDescent="0.25">
      <c r="A128" s="37" t="s">
        <v>129</v>
      </c>
      <c r="B128" s="29"/>
      <c r="C128" s="39" t="s">
        <v>0</v>
      </c>
      <c r="D128" s="46"/>
      <c r="E128" s="35"/>
      <c r="F128" s="43">
        <v>16.25</v>
      </c>
      <c r="G128" s="32">
        <f t="shared" si="1"/>
        <v>0</v>
      </c>
      <c r="H128" s="45" t="s">
        <v>2</v>
      </c>
    </row>
    <row r="129" spans="1:8" s="20" customFormat="1" ht="15.75" x14ac:dyDescent="0.25">
      <c r="A129" s="37" t="s">
        <v>130</v>
      </c>
      <c r="B129" s="29"/>
      <c r="C129" s="39" t="s">
        <v>0</v>
      </c>
      <c r="D129" s="46"/>
      <c r="E129" s="35"/>
      <c r="F129" s="43">
        <v>17.5</v>
      </c>
      <c r="G129" s="32">
        <f t="shared" si="1"/>
        <v>0</v>
      </c>
      <c r="H129" s="45" t="s">
        <v>2</v>
      </c>
    </row>
    <row r="130" spans="1:8" s="20" customFormat="1" ht="15.75" x14ac:dyDescent="0.25">
      <c r="A130" s="37" t="s">
        <v>131</v>
      </c>
      <c r="B130" s="29"/>
      <c r="C130" s="39" t="s">
        <v>0</v>
      </c>
      <c r="D130" s="46"/>
      <c r="E130" s="35"/>
      <c r="F130" s="43">
        <v>18.75</v>
      </c>
      <c r="G130" s="32">
        <f t="shared" si="1"/>
        <v>0</v>
      </c>
      <c r="H130" s="45" t="s">
        <v>2</v>
      </c>
    </row>
    <row r="131" spans="1:8" s="20" customFormat="1" ht="15.75" x14ac:dyDescent="0.25">
      <c r="A131" s="37" t="s">
        <v>132</v>
      </c>
      <c r="B131" s="29"/>
      <c r="C131" s="39" t="s">
        <v>0</v>
      </c>
      <c r="D131" s="46"/>
      <c r="E131" s="35"/>
      <c r="F131" s="43">
        <v>20</v>
      </c>
      <c r="G131" s="32">
        <f t="shared" si="1"/>
        <v>0</v>
      </c>
      <c r="H131" s="45" t="s">
        <v>2</v>
      </c>
    </row>
    <row r="132" spans="1:8" s="20" customFormat="1" ht="15.75" x14ac:dyDescent="0.25">
      <c r="A132" s="37" t="s">
        <v>133</v>
      </c>
      <c r="B132" s="29"/>
      <c r="C132" s="39" t="s">
        <v>0</v>
      </c>
      <c r="D132" s="46"/>
      <c r="E132" s="35"/>
      <c r="F132" s="43">
        <v>21.25</v>
      </c>
      <c r="G132" s="32">
        <f t="shared" si="1"/>
        <v>0</v>
      </c>
      <c r="H132" s="45" t="s">
        <v>2</v>
      </c>
    </row>
    <row r="133" spans="1:8" s="20" customFormat="1" ht="15.75" x14ac:dyDescent="0.25">
      <c r="A133" s="37" t="s">
        <v>134</v>
      </c>
      <c r="B133" s="29"/>
      <c r="C133" s="39" t="s">
        <v>0</v>
      </c>
      <c r="D133" s="46"/>
      <c r="E133" s="35"/>
      <c r="F133" s="43">
        <v>22.5</v>
      </c>
      <c r="G133" s="32">
        <f t="shared" si="1"/>
        <v>0</v>
      </c>
      <c r="H133" s="45" t="s">
        <v>2</v>
      </c>
    </row>
    <row r="134" spans="1:8" s="20" customFormat="1" ht="15.75" x14ac:dyDescent="0.25">
      <c r="A134" s="37" t="s">
        <v>135</v>
      </c>
      <c r="B134" s="29"/>
      <c r="C134" s="39" t="s">
        <v>0</v>
      </c>
      <c r="D134" s="46"/>
      <c r="E134" s="35"/>
      <c r="F134" s="43">
        <v>23.75</v>
      </c>
      <c r="G134" s="32">
        <f t="shared" si="1"/>
        <v>0</v>
      </c>
      <c r="H134" s="45" t="s">
        <v>2</v>
      </c>
    </row>
    <row r="135" spans="1:8" s="20" customFormat="1" ht="15.75" x14ac:dyDescent="0.25">
      <c r="A135" s="37" t="s">
        <v>136</v>
      </c>
      <c r="B135" s="29"/>
      <c r="C135" s="39" t="s">
        <v>0</v>
      </c>
      <c r="D135" s="46"/>
      <c r="E135" s="35"/>
      <c r="F135" s="43">
        <v>25</v>
      </c>
      <c r="G135" s="32">
        <f t="shared" si="1"/>
        <v>0</v>
      </c>
      <c r="H135" s="45" t="s">
        <v>2</v>
      </c>
    </row>
    <row r="136" spans="1:8" s="20" customFormat="1" ht="15.75" x14ac:dyDescent="0.25">
      <c r="A136" s="37" t="s">
        <v>137</v>
      </c>
      <c r="B136" s="29"/>
      <c r="C136" s="39" t="s">
        <v>0</v>
      </c>
      <c r="D136" s="46"/>
      <c r="E136" s="35"/>
      <c r="F136" s="43">
        <v>26.25</v>
      </c>
      <c r="G136" s="32">
        <f t="shared" si="1"/>
        <v>0</v>
      </c>
      <c r="H136" s="45" t="s">
        <v>2</v>
      </c>
    </row>
    <row r="137" spans="1:8" s="20" customFormat="1" ht="15.75" x14ac:dyDescent="0.25">
      <c r="A137" s="37" t="s">
        <v>138</v>
      </c>
      <c r="B137" s="29"/>
      <c r="C137" s="39" t="s">
        <v>0</v>
      </c>
      <c r="D137" s="46"/>
      <c r="E137" s="35"/>
      <c r="F137" s="43">
        <v>27.5</v>
      </c>
      <c r="G137" s="32">
        <f t="shared" si="1"/>
        <v>0</v>
      </c>
      <c r="H137" s="45" t="s">
        <v>2</v>
      </c>
    </row>
    <row r="138" spans="1:8" s="20" customFormat="1" ht="15.75" x14ac:dyDescent="0.25">
      <c r="A138" s="37" t="s">
        <v>139</v>
      </c>
      <c r="B138" s="29"/>
      <c r="C138" s="39" t="s">
        <v>0</v>
      </c>
      <c r="D138" s="46"/>
      <c r="E138" s="35"/>
      <c r="F138" s="43">
        <v>28.75</v>
      </c>
      <c r="G138" s="32">
        <f t="shared" si="1"/>
        <v>0</v>
      </c>
      <c r="H138" s="45" t="s">
        <v>2</v>
      </c>
    </row>
    <row r="139" spans="1:8" s="20" customFormat="1" ht="15.75" x14ac:dyDescent="0.25">
      <c r="A139" s="37" t="s">
        <v>140</v>
      </c>
      <c r="B139" s="29"/>
      <c r="C139" s="39" t="s">
        <v>0</v>
      </c>
      <c r="D139" s="46"/>
      <c r="E139" s="35"/>
      <c r="F139" s="43">
        <v>29.25</v>
      </c>
      <c r="G139" s="32">
        <f t="shared" si="1"/>
        <v>0</v>
      </c>
      <c r="H139" s="45" t="s">
        <v>2</v>
      </c>
    </row>
    <row r="140" spans="1:8" s="20" customFormat="1" ht="15.75" x14ac:dyDescent="0.25">
      <c r="A140" s="37" t="s">
        <v>141</v>
      </c>
      <c r="B140" s="29"/>
      <c r="C140" s="39" t="s">
        <v>0</v>
      </c>
      <c r="D140" s="46"/>
      <c r="E140" s="35"/>
      <c r="F140" s="43">
        <v>29.75</v>
      </c>
      <c r="G140" s="32">
        <f t="shared" si="1"/>
        <v>0</v>
      </c>
      <c r="H140" s="45" t="s">
        <v>2</v>
      </c>
    </row>
    <row r="141" spans="1:8" s="20" customFormat="1" ht="15.75" x14ac:dyDescent="0.25">
      <c r="A141" s="37" t="s">
        <v>142</v>
      </c>
      <c r="B141" s="29"/>
      <c r="C141" s="39" t="s">
        <v>0</v>
      </c>
      <c r="D141" s="46"/>
      <c r="E141" s="35"/>
      <c r="F141" s="43">
        <v>30.25</v>
      </c>
      <c r="G141" s="32">
        <f t="shared" si="1"/>
        <v>0</v>
      </c>
      <c r="H141" s="45" t="s">
        <v>2</v>
      </c>
    </row>
    <row r="142" spans="1:8" s="20" customFormat="1" ht="15.75" x14ac:dyDescent="0.25">
      <c r="A142" s="37" t="s">
        <v>143</v>
      </c>
      <c r="B142" s="29"/>
      <c r="C142" s="39" t="s">
        <v>0</v>
      </c>
      <c r="D142" s="46"/>
      <c r="E142" s="35"/>
      <c r="F142" s="43">
        <v>30.75</v>
      </c>
      <c r="G142" s="32">
        <f t="shared" si="1"/>
        <v>0</v>
      </c>
      <c r="H142" s="45" t="s">
        <v>2</v>
      </c>
    </row>
    <row r="143" spans="1:8" s="20" customFormat="1" ht="15.75" x14ac:dyDescent="0.25">
      <c r="A143" s="37" t="s">
        <v>144</v>
      </c>
      <c r="B143" s="29"/>
      <c r="C143" s="39" t="s">
        <v>0</v>
      </c>
      <c r="D143" s="46"/>
      <c r="E143" s="35"/>
      <c r="F143" s="43">
        <v>31.25</v>
      </c>
      <c r="G143" s="32">
        <f t="shared" si="1"/>
        <v>0</v>
      </c>
      <c r="H143" s="45" t="s">
        <v>2</v>
      </c>
    </row>
    <row r="144" spans="1:8" s="20" customFormat="1" ht="15.75" x14ac:dyDescent="0.25">
      <c r="A144" s="37" t="s">
        <v>160</v>
      </c>
      <c r="B144" s="29"/>
      <c r="C144" s="39" t="s">
        <v>0</v>
      </c>
      <c r="D144" s="46"/>
      <c r="E144" s="35"/>
      <c r="F144" s="43">
        <v>31.75</v>
      </c>
      <c r="G144" s="32">
        <f t="shared" si="1"/>
        <v>0</v>
      </c>
      <c r="H144" s="45" t="s">
        <v>2</v>
      </c>
    </row>
    <row r="145" spans="1:8" s="20" customFormat="1" ht="15.75" x14ac:dyDescent="0.25">
      <c r="A145" s="37" t="s">
        <v>145</v>
      </c>
      <c r="B145" s="29"/>
      <c r="C145" s="39" t="s">
        <v>0</v>
      </c>
      <c r="D145" s="46"/>
      <c r="E145" s="35"/>
      <c r="F145" s="43">
        <v>32.25</v>
      </c>
      <c r="G145" s="32">
        <f t="shared" si="1"/>
        <v>0</v>
      </c>
      <c r="H145" s="45" t="s">
        <v>2</v>
      </c>
    </row>
    <row r="146" spans="1:8" s="20" customFormat="1" ht="15.75" x14ac:dyDescent="0.25">
      <c r="A146" s="37" t="s">
        <v>146</v>
      </c>
      <c r="B146" s="29"/>
      <c r="C146" s="39" t="s">
        <v>0</v>
      </c>
      <c r="D146" s="46"/>
      <c r="E146" s="35"/>
      <c r="F146" s="43">
        <v>32.75</v>
      </c>
      <c r="G146" s="32">
        <f t="shared" si="1"/>
        <v>0</v>
      </c>
      <c r="H146" s="45" t="s">
        <v>2</v>
      </c>
    </row>
    <row r="147" spans="1:8" s="20" customFormat="1" ht="15.75" x14ac:dyDescent="0.25">
      <c r="A147" s="37" t="s">
        <v>147</v>
      </c>
      <c r="B147" s="29"/>
      <c r="C147" s="39" t="s">
        <v>0</v>
      </c>
      <c r="D147" s="46"/>
      <c r="E147" s="35"/>
      <c r="F147" s="43">
        <v>33.25</v>
      </c>
      <c r="G147" s="32">
        <f t="shared" si="1"/>
        <v>0</v>
      </c>
      <c r="H147" s="45" t="s">
        <v>2</v>
      </c>
    </row>
    <row r="148" spans="1:8" s="20" customFormat="1" ht="15.75" x14ac:dyDescent="0.25">
      <c r="A148" s="37" t="s">
        <v>148</v>
      </c>
      <c r="B148" s="29"/>
      <c r="C148" s="39" t="s">
        <v>0</v>
      </c>
      <c r="D148" s="46"/>
      <c r="E148" s="35"/>
      <c r="F148" s="43">
        <v>33.75</v>
      </c>
      <c r="G148" s="32">
        <f t="shared" si="1"/>
        <v>0</v>
      </c>
      <c r="H148" s="45" t="s">
        <v>2</v>
      </c>
    </row>
    <row r="149" spans="1:8" s="20" customFormat="1" ht="15.75" x14ac:dyDescent="0.25">
      <c r="A149" s="37" t="s">
        <v>149</v>
      </c>
      <c r="B149" s="29"/>
      <c r="C149" s="39" t="s">
        <v>0</v>
      </c>
      <c r="D149" s="46"/>
      <c r="E149" s="35"/>
      <c r="F149" s="43">
        <v>34.25</v>
      </c>
      <c r="G149" s="32">
        <f t="shared" si="1"/>
        <v>0</v>
      </c>
      <c r="H149" s="45" t="s">
        <v>2</v>
      </c>
    </row>
    <row r="150" spans="1:8" s="20" customFormat="1" ht="15.75" x14ac:dyDescent="0.25">
      <c r="A150" s="37" t="s">
        <v>150</v>
      </c>
      <c r="B150" s="29"/>
      <c r="C150" s="39" t="s">
        <v>0</v>
      </c>
      <c r="D150" s="46"/>
      <c r="E150" s="35"/>
      <c r="F150" s="43">
        <v>34.75</v>
      </c>
      <c r="G150" s="32">
        <f t="shared" si="1"/>
        <v>0</v>
      </c>
      <c r="H150" s="45" t="s">
        <v>2</v>
      </c>
    </row>
    <row r="151" spans="1:8" s="20" customFormat="1" ht="15.75" x14ac:dyDescent="0.25">
      <c r="A151" s="37" t="s">
        <v>151</v>
      </c>
      <c r="B151" s="29"/>
      <c r="C151" s="39" t="s">
        <v>0</v>
      </c>
      <c r="D151" s="46"/>
      <c r="E151" s="35"/>
      <c r="F151" s="43">
        <v>35.25</v>
      </c>
      <c r="G151" s="32">
        <f t="shared" si="1"/>
        <v>0</v>
      </c>
      <c r="H151" s="45" t="s">
        <v>2</v>
      </c>
    </row>
    <row r="152" spans="1:8" s="20" customFormat="1" ht="15.75" x14ac:dyDescent="0.25">
      <c r="A152" s="37" t="s">
        <v>152</v>
      </c>
      <c r="B152" s="29"/>
      <c r="C152" s="39" t="s">
        <v>0</v>
      </c>
      <c r="D152" s="46"/>
      <c r="E152" s="35"/>
      <c r="F152" s="43">
        <v>35.75</v>
      </c>
      <c r="G152" s="32">
        <f t="shared" si="1"/>
        <v>0</v>
      </c>
      <c r="H152" s="45" t="s">
        <v>2</v>
      </c>
    </row>
    <row r="153" spans="1:8" s="20" customFormat="1" ht="15.75" x14ac:dyDescent="0.25">
      <c r="A153" s="37" t="s">
        <v>153</v>
      </c>
      <c r="B153" s="29"/>
      <c r="C153" s="39" t="s">
        <v>0</v>
      </c>
      <c r="D153" s="46"/>
      <c r="E153" s="35"/>
      <c r="F153" s="43">
        <v>36.25</v>
      </c>
      <c r="G153" s="32">
        <f t="shared" si="1"/>
        <v>0</v>
      </c>
      <c r="H153" s="45" t="s">
        <v>2</v>
      </c>
    </row>
    <row r="154" spans="1:8" s="20" customFormat="1" ht="15.75" x14ac:dyDescent="0.25">
      <c r="A154" s="37" t="s">
        <v>154</v>
      </c>
      <c r="B154" s="29"/>
      <c r="C154" s="39" t="s">
        <v>0</v>
      </c>
      <c r="D154" s="46"/>
      <c r="E154" s="35"/>
      <c r="F154" s="43">
        <v>36.75</v>
      </c>
      <c r="G154" s="32">
        <f t="shared" si="1"/>
        <v>0</v>
      </c>
      <c r="H154" s="45" t="s">
        <v>2</v>
      </c>
    </row>
    <row r="155" spans="1:8" s="20" customFormat="1" ht="15.75" x14ac:dyDescent="0.25">
      <c r="A155" s="37" t="s">
        <v>155</v>
      </c>
      <c r="B155" s="29"/>
      <c r="C155" s="39" t="s">
        <v>0</v>
      </c>
      <c r="D155" s="46"/>
      <c r="E155" s="35"/>
      <c r="F155" s="43">
        <v>37.25</v>
      </c>
      <c r="G155" s="32">
        <f t="shared" si="1"/>
        <v>0</v>
      </c>
      <c r="H155" s="45" t="s">
        <v>2</v>
      </c>
    </row>
    <row r="156" spans="1:8" s="20" customFormat="1" ht="15.75" x14ac:dyDescent="0.25">
      <c r="A156" s="37" t="s">
        <v>156</v>
      </c>
      <c r="B156" s="29"/>
      <c r="C156" s="39" t="s">
        <v>0</v>
      </c>
      <c r="D156" s="46"/>
      <c r="E156" s="35"/>
      <c r="F156" s="43">
        <v>37.75</v>
      </c>
      <c r="G156" s="32">
        <f t="shared" si="1"/>
        <v>0</v>
      </c>
      <c r="H156" s="45" t="s">
        <v>2</v>
      </c>
    </row>
    <row r="157" spans="1:8" s="20" customFormat="1" ht="15.75" x14ac:dyDescent="0.25">
      <c r="A157" s="37" t="s">
        <v>157</v>
      </c>
      <c r="B157" s="29"/>
      <c r="C157" s="39" t="s">
        <v>0</v>
      </c>
      <c r="D157" s="46"/>
      <c r="E157" s="35"/>
      <c r="F157" s="43">
        <v>38.25</v>
      </c>
      <c r="G157" s="32">
        <f t="shared" si="1"/>
        <v>0</v>
      </c>
      <c r="H157" s="45" t="s">
        <v>2</v>
      </c>
    </row>
    <row r="158" spans="1:8" s="20" customFormat="1" ht="15.75" x14ac:dyDescent="0.25">
      <c r="A158" s="37" t="s">
        <v>158</v>
      </c>
      <c r="B158" s="29"/>
      <c r="C158" s="39" t="s">
        <v>0</v>
      </c>
      <c r="D158" s="46"/>
      <c r="E158" s="35"/>
      <c r="F158" s="43">
        <v>38.75</v>
      </c>
      <c r="G158" s="32">
        <f t="shared" si="1"/>
        <v>0</v>
      </c>
      <c r="H158" s="45" t="s">
        <v>2</v>
      </c>
    </row>
    <row r="159" spans="1:8" s="20" customFormat="1" ht="15.75" x14ac:dyDescent="0.25">
      <c r="A159" s="37" t="s">
        <v>159</v>
      </c>
      <c r="B159" s="29"/>
      <c r="C159" s="39" t="s">
        <v>0</v>
      </c>
      <c r="D159" s="46"/>
      <c r="E159" s="35"/>
      <c r="F159" s="43">
        <v>39.25</v>
      </c>
      <c r="G159" s="32">
        <f t="shared" si="1"/>
        <v>0</v>
      </c>
      <c r="H159" s="45" t="s">
        <v>2</v>
      </c>
    </row>
    <row r="160" spans="1:8" s="20" customFormat="1" ht="4.5" customHeight="1" x14ac:dyDescent="0.2">
      <c r="A160" s="37"/>
      <c r="B160" s="38"/>
      <c r="C160" s="39"/>
      <c r="D160" s="46"/>
      <c r="E160" s="35"/>
      <c r="F160" s="46"/>
      <c r="G160" s="38"/>
      <c r="H160" s="45"/>
    </row>
    <row r="161" spans="1:8" s="2" customFormat="1" ht="15.75" x14ac:dyDescent="0.25">
      <c r="A161" s="21" t="s">
        <v>32</v>
      </c>
      <c r="B161" s="32">
        <f>SUM(B15:B159)</f>
        <v>0</v>
      </c>
      <c r="C161" s="47" t="s">
        <v>0</v>
      </c>
      <c r="D161" s="48"/>
      <c r="E161" s="32">
        <f>SUM(E15:E159)</f>
        <v>0</v>
      </c>
      <c r="F161" s="49"/>
      <c r="G161" s="32">
        <f>SUM(G15:G159)</f>
        <v>0</v>
      </c>
      <c r="H161" s="45" t="s">
        <v>2</v>
      </c>
    </row>
    <row r="162" spans="1:8" s="33" customFormat="1" ht="15.75" x14ac:dyDescent="0.25">
      <c r="A162" s="50"/>
      <c r="B162" s="13"/>
      <c r="C162" s="51"/>
      <c r="D162" s="13"/>
      <c r="E162" s="13"/>
      <c r="F162" s="52"/>
      <c r="G162" s="13"/>
      <c r="H162" s="45"/>
    </row>
    <row r="163" spans="1:8" s="20" customFormat="1" ht="16.5" thickBot="1" x14ac:dyDescent="0.3">
      <c r="A163" s="53" t="s">
        <v>168</v>
      </c>
      <c r="B163" s="54"/>
      <c r="C163" s="55"/>
      <c r="D163" s="56"/>
      <c r="E163" s="57" t="e">
        <f>E161/$B$161</f>
        <v>#DIV/0!</v>
      </c>
      <c r="F163" s="56"/>
      <c r="G163" s="57" t="e">
        <f>G161/$B$161</f>
        <v>#DIV/0!</v>
      </c>
      <c r="H163" s="58" t="s">
        <v>2</v>
      </c>
    </row>
    <row r="164" spans="1:8" s="2" customFormat="1" ht="15.75" x14ac:dyDescent="0.25">
      <c r="B164" s="27"/>
      <c r="C164" s="36"/>
      <c r="E164" s="27"/>
      <c r="G164" s="27"/>
      <c r="H164" s="28"/>
    </row>
    <row r="165" spans="1:8" s="20" customFormat="1" x14ac:dyDescent="0.2">
      <c r="B165" s="30"/>
      <c r="C165" s="25"/>
      <c r="E165" s="30"/>
      <c r="G165" s="30"/>
    </row>
    <row r="166" spans="1:8" s="20" customFormat="1" x14ac:dyDescent="0.2">
      <c r="B166" s="30"/>
      <c r="C166" s="25"/>
      <c r="E166" s="30"/>
    </row>
    <row r="167" spans="1:8" x14ac:dyDescent="0.2">
      <c r="A167" s="93" t="s">
        <v>194</v>
      </c>
    </row>
    <row r="168" spans="1:8" x14ac:dyDescent="0.2">
      <c r="A168" s="94" t="e">
        <f>G3-B161</f>
        <v>#DIV/0!</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election activeCell="J10" sqref="J10"/>
    </sheetView>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239</v>
      </c>
      <c r="D1" s="2"/>
    </row>
    <row r="2" spans="1:7" ht="15.75" x14ac:dyDescent="0.25">
      <c r="A2" s="2"/>
      <c r="D2" s="2"/>
    </row>
    <row r="3" spans="1:7" x14ac:dyDescent="0.2">
      <c r="A3" s="224" t="s">
        <v>240</v>
      </c>
      <c r="B3" s="224"/>
      <c r="D3" s="224" t="s">
        <v>241</v>
      </c>
      <c r="E3" s="224"/>
    </row>
    <row r="4" spans="1:7" x14ac:dyDescent="0.2">
      <c r="A4" s="139" t="s">
        <v>242</v>
      </c>
      <c r="B4" s="139" t="s">
        <v>243</v>
      </c>
      <c r="D4" s="139" t="s">
        <v>242</v>
      </c>
      <c r="E4" s="139" t="s">
        <v>243</v>
      </c>
    </row>
    <row r="5" spans="1:7" x14ac:dyDescent="0.2">
      <c r="A5" s="1">
        <v>1</v>
      </c>
      <c r="B5" s="140">
        <v>8.01</v>
      </c>
      <c r="D5" s="1">
        <v>1</v>
      </c>
      <c r="E5" s="141">
        <v>0</v>
      </c>
      <c r="G5" s="7"/>
    </row>
    <row r="6" spans="1:7" x14ac:dyDescent="0.2">
      <c r="A6" s="1">
        <v>2</v>
      </c>
      <c r="B6" s="140">
        <v>8.3800000000000008</v>
      </c>
      <c r="D6" s="1">
        <v>2</v>
      </c>
      <c r="E6" s="141">
        <v>0</v>
      </c>
    </row>
    <row r="7" spans="1:7" x14ac:dyDescent="0.2">
      <c r="A7" s="1">
        <v>3</v>
      </c>
      <c r="B7" s="140">
        <v>8.75</v>
      </c>
      <c r="D7" s="1">
        <v>3</v>
      </c>
      <c r="E7" s="141">
        <v>0</v>
      </c>
    </row>
    <row r="8" spans="1:7" x14ac:dyDescent="0.2">
      <c r="A8" s="1">
        <v>4</v>
      </c>
      <c r="B8" s="140">
        <v>9.1300000000000008</v>
      </c>
      <c r="D8" s="1">
        <v>4</v>
      </c>
      <c r="E8" s="141">
        <v>0</v>
      </c>
    </row>
    <row r="9" spans="1:7" x14ac:dyDescent="0.2">
      <c r="A9" s="1">
        <v>5</v>
      </c>
      <c r="B9" s="140">
        <v>9.5</v>
      </c>
      <c r="D9" s="1">
        <v>5</v>
      </c>
      <c r="E9" s="141">
        <v>0</v>
      </c>
    </row>
    <row r="10" spans="1:7" x14ac:dyDescent="0.2">
      <c r="A10" s="1">
        <v>6</v>
      </c>
      <c r="B10" s="140">
        <v>9.7200000000000006</v>
      </c>
      <c r="D10" s="1">
        <v>6</v>
      </c>
      <c r="E10" s="141">
        <v>0</v>
      </c>
    </row>
    <row r="11" spans="1:7" x14ac:dyDescent="0.2">
      <c r="A11" s="1">
        <v>7</v>
      </c>
      <c r="B11" s="140">
        <v>9.94</v>
      </c>
      <c r="D11" s="1">
        <v>7</v>
      </c>
      <c r="E11" s="141">
        <v>0</v>
      </c>
    </row>
    <row r="12" spans="1:7" x14ac:dyDescent="0.2">
      <c r="A12" s="1">
        <v>8</v>
      </c>
      <c r="B12" s="140">
        <v>10.16</v>
      </c>
      <c r="D12" s="1">
        <v>8</v>
      </c>
      <c r="E12" s="141">
        <v>0</v>
      </c>
    </row>
    <row r="13" spans="1:7" x14ac:dyDescent="0.2">
      <c r="A13" s="1">
        <v>9</v>
      </c>
      <c r="B13" s="140">
        <v>10.38</v>
      </c>
      <c r="D13" s="1">
        <v>9</v>
      </c>
      <c r="E13" s="141">
        <v>0</v>
      </c>
    </row>
    <row r="14" spans="1:7" x14ac:dyDescent="0.2">
      <c r="A14" s="1">
        <v>10</v>
      </c>
      <c r="B14" s="140">
        <v>10.61</v>
      </c>
      <c r="D14" s="1">
        <v>10</v>
      </c>
      <c r="E14" s="141">
        <v>0</v>
      </c>
    </row>
    <row r="15" spans="1:7" x14ac:dyDescent="0.2">
      <c r="A15" s="1">
        <v>11</v>
      </c>
      <c r="B15" s="140">
        <v>10.83</v>
      </c>
      <c r="D15" s="1">
        <v>11</v>
      </c>
      <c r="E15" s="141">
        <v>0</v>
      </c>
    </row>
    <row r="16" spans="1:7" x14ac:dyDescent="0.2">
      <c r="A16" s="1">
        <v>12</v>
      </c>
      <c r="B16" s="140">
        <v>11.05</v>
      </c>
      <c r="D16" s="1">
        <v>12</v>
      </c>
      <c r="E16" s="141">
        <v>0</v>
      </c>
    </row>
    <row r="17" spans="1:5" x14ac:dyDescent="0.2">
      <c r="A17" s="1">
        <v>13</v>
      </c>
      <c r="B17" s="140">
        <v>11.29</v>
      </c>
      <c r="D17" s="1">
        <v>13</v>
      </c>
      <c r="E17" s="141">
        <v>0</v>
      </c>
    </row>
    <row r="18" spans="1:5" x14ac:dyDescent="0.2">
      <c r="A18" s="1">
        <v>14</v>
      </c>
      <c r="B18" s="140">
        <v>11.79</v>
      </c>
      <c r="D18" s="1">
        <v>14</v>
      </c>
      <c r="E18" s="141">
        <v>0</v>
      </c>
    </row>
    <row r="19" spans="1:5" x14ac:dyDescent="0.2">
      <c r="A19" s="1">
        <v>15</v>
      </c>
      <c r="B19" s="140">
        <v>12.29</v>
      </c>
      <c r="D19" s="1">
        <v>15</v>
      </c>
      <c r="E19" s="141">
        <v>0</v>
      </c>
    </row>
    <row r="20" spans="1:5" x14ac:dyDescent="0.2">
      <c r="A20" s="1">
        <v>16</v>
      </c>
      <c r="B20" s="140">
        <v>12.8</v>
      </c>
      <c r="D20" s="1">
        <v>16</v>
      </c>
      <c r="E20" s="141">
        <v>0</v>
      </c>
    </row>
    <row r="21" spans="1:5" x14ac:dyDescent="0.2">
      <c r="A21" s="1">
        <v>17</v>
      </c>
      <c r="B21" s="140">
        <v>13.3</v>
      </c>
      <c r="D21" s="1">
        <v>17</v>
      </c>
      <c r="E21" s="141">
        <v>0</v>
      </c>
    </row>
    <row r="22" spans="1:5" x14ac:dyDescent="0.2">
      <c r="A22" s="1">
        <v>18</v>
      </c>
      <c r="B22" s="140">
        <v>13.8</v>
      </c>
      <c r="D22" s="1">
        <v>18</v>
      </c>
      <c r="E22" s="141">
        <v>0</v>
      </c>
    </row>
    <row r="23" spans="1:5" x14ac:dyDescent="0.2">
      <c r="A23" s="1">
        <v>19</v>
      </c>
      <c r="B23" s="140">
        <v>14.31</v>
      </c>
      <c r="D23" s="1">
        <v>19</v>
      </c>
      <c r="E23" s="141">
        <v>0</v>
      </c>
    </row>
    <row r="24" spans="1:5" x14ac:dyDescent="0.2">
      <c r="A24" s="1">
        <v>20</v>
      </c>
      <c r="B24" s="140">
        <v>14.81</v>
      </c>
      <c r="D24" s="1">
        <v>20</v>
      </c>
      <c r="E24" s="141">
        <v>0</v>
      </c>
    </row>
    <row r="25" spans="1:5" x14ac:dyDescent="0.2">
      <c r="A25" s="1">
        <v>21</v>
      </c>
      <c r="B25" s="140">
        <v>15.35</v>
      </c>
      <c r="D25" s="1">
        <v>21</v>
      </c>
      <c r="E25" s="141">
        <v>0</v>
      </c>
    </row>
    <row r="26" spans="1:5" x14ac:dyDescent="0.2">
      <c r="A26" s="1">
        <v>22</v>
      </c>
      <c r="B26" s="140">
        <v>15.9</v>
      </c>
      <c r="D26" s="1">
        <v>22</v>
      </c>
      <c r="E26" s="141">
        <v>0</v>
      </c>
    </row>
    <row r="27" spans="1:5" x14ac:dyDescent="0.2">
      <c r="A27" s="1">
        <v>23</v>
      </c>
      <c r="B27" s="140">
        <v>16.45</v>
      </c>
      <c r="D27" s="1">
        <v>23</v>
      </c>
      <c r="E27" s="141">
        <v>0</v>
      </c>
    </row>
    <row r="28" spans="1:5" x14ac:dyDescent="0.2">
      <c r="A28" s="1">
        <v>24</v>
      </c>
      <c r="B28" s="140">
        <v>16.989999999999998</v>
      </c>
      <c r="D28" s="1">
        <v>24</v>
      </c>
      <c r="E28" s="141">
        <v>0</v>
      </c>
    </row>
    <row r="29" spans="1:5" x14ac:dyDescent="0.2">
      <c r="A29" s="1">
        <v>25</v>
      </c>
      <c r="B29" s="140">
        <v>17.54</v>
      </c>
      <c r="D29" s="1">
        <v>25</v>
      </c>
      <c r="E29" s="141">
        <v>0</v>
      </c>
    </row>
    <row r="30" spans="1:5" x14ac:dyDescent="0.2">
      <c r="A30" s="1">
        <v>26</v>
      </c>
      <c r="B30" s="140">
        <v>18.079999999999998</v>
      </c>
      <c r="D30" s="1">
        <v>26</v>
      </c>
      <c r="E30" s="141">
        <v>0</v>
      </c>
    </row>
    <row r="31" spans="1:5" x14ac:dyDescent="0.2">
      <c r="A31" s="1">
        <v>27</v>
      </c>
      <c r="B31" s="140">
        <v>18.63</v>
      </c>
      <c r="D31" s="1">
        <v>27</v>
      </c>
      <c r="E31" s="141">
        <v>0</v>
      </c>
    </row>
    <row r="32" spans="1:5" x14ac:dyDescent="0.2">
      <c r="A32" s="1">
        <v>28</v>
      </c>
      <c r="B32" s="140">
        <v>19.18</v>
      </c>
      <c r="D32" s="1">
        <v>28</v>
      </c>
      <c r="E32" s="141">
        <v>0</v>
      </c>
    </row>
    <row r="33" spans="1:5" x14ac:dyDescent="0.2">
      <c r="A33" s="1">
        <v>29</v>
      </c>
      <c r="B33" s="140">
        <v>19.72</v>
      </c>
      <c r="D33" s="1">
        <v>29</v>
      </c>
      <c r="E33" s="141">
        <v>0</v>
      </c>
    </row>
    <row r="34" spans="1:5" x14ac:dyDescent="0.2">
      <c r="A34" s="1">
        <v>30</v>
      </c>
      <c r="B34" s="140">
        <v>20.27</v>
      </c>
      <c r="D34" s="1">
        <v>30</v>
      </c>
      <c r="E34" s="141">
        <v>0</v>
      </c>
    </row>
    <row r="35" spans="1:5" x14ac:dyDescent="0.2">
      <c r="A35" s="1">
        <v>31</v>
      </c>
      <c r="B35" s="140">
        <v>20.81</v>
      </c>
      <c r="D35" s="1">
        <v>31</v>
      </c>
      <c r="E35" s="141">
        <v>0</v>
      </c>
    </row>
    <row r="36" spans="1:5" x14ac:dyDescent="0.2">
      <c r="A36" s="1">
        <v>32</v>
      </c>
      <c r="B36" s="140">
        <v>21.36</v>
      </c>
      <c r="D36" s="1">
        <v>32</v>
      </c>
      <c r="E36" s="141">
        <v>0</v>
      </c>
    </row>
    <row r="37" spans="1:5" x14ac:dyDescent="0.2">
      <c r="A37" s="1">
        <v>33</v>
      </c>
      <c r="B37" s="140">
        <v>21.91</v>
      </c>
      <c r="D37" s="1">
        <v>33</v>
      </c>
      <c r="E37" s="141">
        <v>0</v>
      </c>
    </row>
    <row r="38" spans="1:5" x14ac:dyDescent="0.2">
      <c r="A38" s="1">
        <v>34</v>
      </c>
      <c r="B38" s="140">
        <v>22.45</v>
      </c>
      <c r="D38" s="1">
        <v>34</v>
      </c>
      <c r="E38" s="141">
        <v>0</v>
      </c>
    </row>
    <row r="39" spans="1:5" x14ac:dyDescent="0.2">
      <c r="A39" s="1">
        <v>35</v>
      </c>
      <c r="B39" s="140">
        <v>23</v>
      </c>
      <c r="D39" s="1">
        <v>35</v>
      </c>
      <c r="E39" s="141">
        <v>0</v>
      </c>
    </row>
    <row r="40" spans="1:5" x14ac:dyDescent="0.2">
      <c r="A40" s="1">
        <v>36</v>
      </c>
      <c r="B40" s="140">
        <v>23.54</v>
      </c>
      <c r="D40" s="1">
        <v>36</v>
      </c>
      <c r="E40" s="141">
        <v>0</v>
      </c>
    </row>
    <row r="41" spans="1:5" x14ac:dyDescent="0.2">
      <c r="A41" s="1">
        <v>37</v>
      </c>
      <c r="B41" s="140">
        <v>24.09</v>
      </c>
      <c r="D41" s="1">
        <v>37</v>
      </c>
      <c r="E41" s="141">
        <v>0</v>
      </c>
    </row>
    <row r="42" spans="1:5" x14ac:dyDescent="0.2">
      <c r="A42" s="1">
        <v>38</v>
      </c>
      <c r="B42" s="140">
        <v>24.64</v>
      </c>
      <c r="D42" s="1">
        <v>38</v>
      </c>
      <c r="E42" s="141">
        <v>0</v>
      </c>
    </row>
    <row r="43" spans="1:5" x14ac:dyDescent="0.2">
      <c r="A43" s="1">
        <v>39</v>
      </c>
      <c r="B43" s="140">
        <v>25.18</v>
      </c>
      <c r="D43" s="1">
        <v>39</v>
      </c>
      <c r="E43" s="141">
        <v>0</v>
      </c>
    </row>
    <row r="44" spans="1:5" x14ac:dyDescent="0.2">
      <c r="A44" s="1">
        <v>40</v>
      </c>
      <c r="B44" s="140">
        <v>25.73</v>
      </c>
      <c r="D44" s="1">
        <v>40</v>
      </c>
      <c r="E44" s="141">
        <v>0</v>
      </c>
    </row>
    <row r="45" spans="1:5" x14ac:dyDescent="0.2">
      <c r="A45" s="1">
        <v>41</v>
      </c>
      <c r="B45" s="140">
        <v>26.27</v>
      </c>
      <c r="D45" s="1">
        <v>41</v>
      </c>
      <c r="E45" s="141">
        <v>0</v>
      </c>
    </row>
    <row r="46" spans="1:5" x14ac:dyDescent="0.2">
      <c r="A46" s="1">
        <v>42</v>
      </c>
      <c r="B46" s="140">
        <v>26.81</v>
      </c>
      <c r="D46" s="1">
        <v>42</v>
      </c>
      <c r="E46" s="141">
        <v>0</v>
      </c>
    </row>
    <row r="47" spans="1:5" x14ac:dyDescent="0.2">
      <c r="A47" s="1">
        <v>43</v>
      </c>
      <c r="B47" s="140">
        <v>27.35</v>
      </c>
      <c r="D47" s="1">
        <v>43</v>
      </c>
      <c r="E47" s="141">
        <v>0</v>
      </c>
    </row>
    <row r="48" spans="1:5" x14ac:dyDescent="0.2">
      <c r="A48" s="1">
        <v>44</v>
      </c>
      <c r="B48" s="140">
        <v>27.89</v>
      </c>
      <c r="D48" s="1">
        <v>44</v>
      </c>
      <c r="E48" s="141">
        <v>0</v>
      </c>
    </row>
    <row r="49" spans="1:5" x14ac:dyDescent="0.2">
      <c r="A49" s="1">
        <v>45</v>
      </c>
      <c r="B49" s="140">
        <v>28.43</v>
      </c>
      <c r="D49" s="1">
        <v>45</v>
      </c>
      <c r="E49" s="141">
        <v>0</v>
      </c>
    </row>
    <row r="50" spans="1:5" x14ac:dyDescent="0.2">
      <c r="A50" s="1">
        <v>46</v>
      </c>
      <c r="B50" s="140">
        <v>28.97</v>
      </c>
      <c r="D50" s="1">
        <v>46</v>
      </c>
      <c r="E50" s="141">
        <v>0</v>
      </c>
    </row>
    <row r="51" spans="1:5" x14ac:dyDescent="0.2">
      <c r="A51" s="1">
        <v>47</v>
      </c>
      <c r="B51" s="140">
        <v>29.52</v>
      </c>
      <c r="D51" s="1">
        <v>47</v>
      </c>
      <c r="E51" s="141">
        <v>0</v>
      </c>
    </row>
    <row r="52" spans="1:5" x14ac:dyDescent="0.2">
      <c r="A52" s="1">
        <v>48</v>
      </c>
      <c r="B52" s="140">
        <v>30.06</v>
      </c>
      <c r="D52" s="1">
        <v>48</v>
      </c>
      <c r="E52" s="141">
        <v>0</v>
      </c>
    </row>
    <row r="53" spans="1:5" x14ac:dyDescent="0.2">
      <c r="A53" s="1">
        <v>49</v>
      </c>
      <c r="B53" s="140">
        <v>30.6</v>
      </c>
      <c r="D53" s="1">
        <v>49</v>
      </c>
      <c r="E53" s="141">
        <v>0</v>
      </c>
    </row>
    <row r="54" spans="1:5" x14ac:dyDescent="0.2">
      <c r="A54" s="1">
        <v>50</v>
      </c>
      <c r="B54" s="140">
        <v>31.14</v>
      </c>
      <c r="D54" s="1">
        <v>50</v>
      </c>
      <c r="E54" s="141">
        <v>0</v>
      </c>
    </row>
    <row r="55" spans="1:5" x14ac:dyDescent="0.2">
      <c r="A55" s="1">
        <v>51</v>
      </c>
      <c r="B55" s="140">
        <v>31.68</v>
      </c>
      <c r="D55" s="1">
        <v>51</v>
      </c>
      <c r="E55" s="141">
        <v>0</v>
      </c>
    </row>
    <row r="56" spans="1:5" x14ac:dyDescent="0.2">
      <c r="A56" s="1">
        <v>52</v>
      </c>
      <c r="B56" s="140">
        <v>32.229999999999997</v>
      </c>
      <c r="D56" s="1">
        <v>52</v>
      </c>
      <c r="E56" s="141">
        <v>0</v>
      </c>
    </row>
    <row r="57" spans="1:5" x14ac:dyDescent="0.2">
      <c r="A57" s="1">
        <v>53</v>
      </c>
      <c r="B57" s="140">
        <v>32.78</v>
      </c>
      <c r="D57" s="1">
        <v>53</v>
      </c>
      <c r="E57" s="141">
        <v>0</v>
      </c>
    </row>
    <row r="58" spans="1:5" x14ac:dyDescent="0.2">
      <c r="A58" s="1">
        <v>54</v>
      </c>
      <c r="B58" s="140">
        <v>33.32</v>
      </c>
      <c r="D58" s="1">
        <v>54</v>
      </c>
      <c r="E58" s="141">
        <v>0</v>
      </c>
    </row>
    <row r="59" spans="1:5" x14ac:dyDescent="0.2">
      <c r="A59" s="1">
        <v>55</v>
      </c>
      <c r="B59" s="140">
        <v>33.869999999999997</v>
      </c>
      <c r="D59" s="1">
        <v>55</v>
      </c>
      <c r="E59" s="141">
        <v>0</v>
      </c>
    </row>
    <row r="60" spans="1:5" x14ac:dyDescent="0.2">
      <c r="A60" s="1">
        <v>56</v>
      </c>
      <c r="B60" s="140">
        <v>34.42</v>
      </c>
      <c r="D60" s="1">
        <v>56</v>
      </c>
      <c r="E60" s="141">
        <v>0</v>
      </c>
    </row>
    <row r="61" spans="1:5" x14ac:dyDescent="0.2">
      <c r="A61" s="1">
        <v>57</v>
      </c>
      <c r="B61" s="140">
        <v>34.96</v>
      </c>
      <c r="D61" s="1">
        <v>57</v>
      </c>
      <c r="E61" s="141">
        <v>0</v>
      </c>
    </row>
    <row r="62" spans="1:5" x14ac:dyDescent="0.2">
      <c r="A62" s="1">
        <v>58</v>
      </c>
      <c r="B62" s="140">
        <v>35.51</v>
      </c>
      <c r="D62" s="1">
        <v>58</v>
      </c>
      <c r="E62" s="141">
        <v>0</v>
      </c>
    </row>
    <row r="63" spans="1:5" x14ac:dyDescent="0.2">
      <c r="A63" s="1">
        <v>59</v>
      </c>
      <c r="B63" s="140">
        <v>36.06</v>
      </c>
      <c r="D63" s="1">
        <v>59</v>
      </c>
      <c r="E63" s="141">
        <v>0</v>
      </c>
    </row>
    <row r="64" spans="1:5" x14ac:dyDescent="0.2">
      <c r="A64" s="1">
        <v>60</v>
      </c>
      <c r="B64" s="140">
        <v>36.6</v>
      </c>
      <c r="D64" s="1">
        <v>60</v>
      </c>
      <c r="E64" s="141">
        <v>0</v>
      </c>
    </row>
    <row r="65" spans="1:5" x14ac:dyDescent="0.2">
      <c r="A65" s="1">
        <v>61</v>
      </c>
      <c r="B65" s="140">
        <v>37.15</v>
      </c>
      <c r="D65" s="1">
        <v>61</v>
      </c>
      <c r="E65" s="141">
        <v>0</v>
      </c>
    </row>
    <row r="66" spans="1:5" x14ac:dyDescent="0.2">
      <c r="A66" s="1">
        <v>62</v>
      </c>
      <c r="B66" s="140">
        <v>37.69</v>
      </c>
      <c r="D66" s="1">
        <v>62</v>
      </c>
      <c r="E66" s="141">
        <v>0</v>
      </c>
    </row>
    <row r="67" spans="1:5" x14ac:dyDescent="0.2">
      <c r="A67" s="1">
        <v>63</v>
      </c>
      <c r="B67" s="140">
        <v>38.24</v>
      </c>
      <c r="D67" s="1">
        <v>63</v>
      </c>
      <c r="E67" s="141">
        <v>0</v>
      </c>
    </row>
    <row r="68" spans="1:5" x14ac:dyDescent="0.2">
      <c r="A68" s="1">
        <v>64</v>
      </c>
      <c r="B68" s="140">
        <v>38.79</v>
      </c>
      <c r="D68" s="1">
        <v>64</v>
      </c>
      <c r="E68" s="141">
        <v>0</v>
      </c>
    </row>
    <row r="69" spans="1:5" x14ac:dyDescent="0.2">
      <c r="A69" s="1">
        <v>65</v>
      </c>
      <c r="B69" s="140">
        <v>39.340000000000003</v>
      </c>
      <c r="D69" s="1">
        <v>65</v>
      </c>
      <c r="E69" s="141">
        <v>0</v>
      </c>
    </row>
    <row r="70" spans="1:5" x14ac:dyDescent="0.2">
      <c r="A70" s="1">
        <v>66</v>
      </c>
      <c r="B70" s="140">
        <v>39.880000000000003</v>
      </c>
      <c r="D70" s="1">
        <v>66</v>
      </c>
      <c r="E70" s="141">
        <v>0</v>
      </c>
    </row>
    <row r="71" spans="1:5" x14ac:dyDescent="0.2">
      <c r="A71" s="1">
        <v>67</v>
      </c>
      <c r="B71" s="140">
        <v>40.43</v>
      </c>
      <c r="D71" s="1">
        <v>67</v>
      </c>
      <c r="E71" s="141">
        <v>0</v>
      </c>
    </row>
    <row r="72" spans="1:5" x14ac:dyDescent="0.2">
      <c r="A72" s="1">
        <v>68</v>
      </c>
      <c r="B72" s="140">
        <v>40.98</v>
      </c>
      <c r="D72" s="1">
        <v>68</v>
      </c>
      <c r="E72" s="141">
        <v>0</v>
      </c>
    </row>
    <row r="73" spans="1:5" x14ac:dyDescent="0.2">
      <c r="A73" s="1">
        <v>69</v>
      </c>
      <c r="B73" s="140">
        <v>41.52</v>
      </c>
      <c r="D73" s="1">
        <v>69</v>
      </c>
      <c r="E73" s="141">
        <v>0</v>
      </c>
    </row>
    <row r="74" spans="1:5" x14ac:dyDescent="0.2">
      <c r="A74" s="1">
        <v>70</v>
      </c>
      <c r="B74" s="140">
        <v>42.06</v>
      </c>
      <c r="D74" s="1">
        <v>70</v>
      </c>
      <c r="E74" s="141">
        <v>0</v>
      </c>
    </row>
    <row r="75" spans="1:5" x14ac:dyDescent="0.2">
      <c r="A75" s="1">
        <v>71</v>
      </c>
      <c r="B75" s="140">
        <v>42.61</v>
      </c>
      <c r="D75" s="1">
        <v>71</v>
      </c>
      <c r="E75" s="141">
        <v>0</v>
      </c>
    </row>
    <row r="76" spans="1:5" x14ac:dyDescent="0.2">
      <c r="A76" s="1">
        <v>72</v>
      </c>
      <c r="B76" s="140">
        <v>43.15</v>
      </c>
      <c r="D76" s="1">
        <v>72</v>
      </c>
      <c r="E76" s="141">
        <v>0</v>
      </c>
    </row>
    <row r="77" spans="1:5" x14ac:dyDescent="0.2">
      <c r="A77" s="1">
        <v>73</v>
      </c>
      <c r="B77" s="140">
        <v>43.7</v>
      </c>
      <c r="D77" s="1">
        <v>73</v>
      </c>
      <c r="E77" s="141">
        <v>0</v>
      </c>
    </row>
    <row r="78" spans="1:5" x14ac:dyDescent="0.2">
      <c r="A78" s="1">
        <v>74</v>
      </c>
      <c r="B78" s="140">
        <v>44.25</v>
      </c>
      <c r="D78" s="1">
        <v>74</v>
      </c>
      <c r="E78" s="141">
        <v>0</v>
      </c>
    </row>
    <row r="79" spans="1:5" x14ac:dyDescent="0.2">
      <c r="A79" s="1">
        <v>75</v>
      </c>
      <c r="B79" s="140">
        <v>44.79</v>
      </c>
      <c r="D79" s="1">
        <v>75</v>
      </c>
      <c r="E79" s="141">
        <v>0</v>
      </c>
    </row>
    <row r="80" spans="1:5" x14ac:dyDescent="0.2">
      <c r="A80" s="1">
        <v>76</v>
      </c>
      <c r="B80" s="140">
        <v>45.34</v>
      </c>
      <c r="D80" s="1">
        <v>76</v>
      </c>
      <c r="E80" s="141">
        <v>0</v>
      </c>
    </row>
    <row r="81" spans="1:5" x14ac:dyDescent="0.2">
      <c r="A81" s="1">
        <v>77</v>
      </c>
      <c r="B81" s="140">
        <v>45.89</v>
      </c>
      <c r="D81" s="1">
        <v>77</v>
      </c>
      <c r="E81" s="141">
        <v>0</v>
      </c>
    </row>
    <row r="82" spans="1:5" x14ac:dyDescent="0.2">
      <c r="A82" s="1">
        <v>78</v>
      </c>
      <c r="B82" s="140">
        <v>46.43</v>
      </c>
      <c r="D82" s="1">
        <v>78</v>
      </c>
      <c r="E82" s="141">
        <v>0</v>
      </c>
    </row>
    <row r="83" spans="1:5" x14ac:dyDescent="0.2">
      <c r="A83" s="1">
        <v>79</v>
      </c>
      <c r="B83" s="140">
        <v>46.98</v>
      </c>
      <c r="D83" s="1">
        <v>79</v>
      </c>
      <c r="E83" s="141">
        <v>0</v>
      </c>
    </row>
    <row r="84" spans="1:5" x14ac:dyDescent="0.2">
      <c r="A84" s="1">
        <v>80</v>
      </c>
      <c r="B84" s="140">
        <v>47.51</v>
      </c>
      <c r="D84" s="1">
        <v>80</v>
      </c>
      <c r="E84" s="141">
        <v>0</v>
      </c>
    </row>
    <row r="85" spans="1:5" x14ac:dyDescent="0.2">
      <c r="A85" s="1">
        <v>81</v>
      </c>
      <c r="B85" s="140">
        <v>48.059999999999995</v>
      </c>
      <c r="D85" s="1">
        <v>81</v>
      </c>
      <c r="E85" s="142">
        <v>0.55000000000000004</v>
      </c>
    </row>
    <row r="86" spans="1:5" x14ac:dyDescent="0.2">
      <c r="A86" s="1">
        <v>82</v>
      </c>
      <c r="B86" s="140">
        <v>48.6</v>
      </c>
      <c r="D86" s="1">
        <v>82</v>
      </c>
      <c r="E86" s="142">
        <v>1.0900000000000001</v>
      </c>
    </row>
    <row r="87" spans="1:5" x14ac:dyDescent="0.2">
      <c r="A87" s="1">
        <v>83</v>
      </c>
      <c r="B87" s="140">
        <v>49.15</v>
      </c>
      <c r="D87" s="1">
        <v>83</v>
      </c>
      <c r="E87" s="142">
        <v>1.64</v>
      </c>
    </row>
    <row r="88" spans="1:5" x14ac:dyDescent="0.2">
      <c r="A88" s="1">
        <v>84</v>
      </c>
      <c r="B88" s="140">
        <v>49.69</v>
      </c>
      <c r="D88" s="1">
        <v>84</v>
      </c>
      <c r="E88" s="142">
        <v>2.1800000000000002</v>
      </c>
    </row>
    <row r="89" spans="1:5" x14ac:dyDescent="0.2">
      <c r="A89" s="1">
        <v>85</v>
      </c>
      <c r="B89" s="140">
        <v>50.239999999999995</v>
      </c>
      <c r="D89" s="1">
        <v>85</v>
      </c>
      <c r="E89" s="142">
        <v>2.73</v>
      </c>
    </row>
    <row r="90" spans="1:5" x14ac:dyDescent="0.2">
      <c r="A90" s="1">
        <v>86</v>
      </c>
      <c r="B90" s="140">
        <v>50.79</v>
      </c>
      <c r="D90" s="1">
        <v>86</v>
      </c>
      <c r="E90" s="142">
        <v>3.28</v>
      </c>
    </row>
    <row r="91" spans="1:5" x14ac:dyDescent="0.2">
      <c r="A91" s="1">
        <v>87</v>
      </c>
      <c r="B91" s="140">
        <v>51.33</v>
      </c>
      <c r="D91" s="1">
        <v>87</v>
      </c>
      <c r="E91" s="142">
        <v>3.82</v>
      </c>
    </row>
    <row r="92" spans="1:5" x14ac:dyDescent="0.2">
      <c r="A92" s="1">
        <v>88</v>
      </c>
      <c r="B92" s="140">
        <v>51.879999999999995</v>
      </c>
      <c r="D92" s="1">
        <v>88</v>
      </c>
      <c r="E92" s="142">
        <v>4.37</v>
      </c>
    </row>
    <row r="93" spans="1:5" x14ac:dyDescent="0.2">
      <c r="A93" s="1">
        <v>89</v>
      </c>
      <c r="B93" s="140">
        <v>52.42</v>
      </c>
      <c r="D93" s="1">
        <v>89</v>
      </c>
      <c r="E93" s="142">
        <v>4.91</v>
      </c>
    </row>
    <row r="94" spans="1:5" x14ac:dyDescent="0.2">
      <c r="A94" s="1">
        <v>90</v>
      </c>
      <c r="B94" s="140">
        <v>52.97</v>
      </c>
      <c r="D94" s="1">
        <v>90</v>
      </c>
      <c r="E94" s="142">
        <v>5.46</v>
      </c>
    </row>
    <row r="95" spans="1:5" x14ac:dyDescent="0.2">
      <c r="A95" s="1">
        <v>91</v>
      </c>
      <c r="B95" s="140">
        <v>53.519999999999996</v>
      </c>
      <c r="D95" s="1">
        <v>91</v>
      </c>
      <c r="E95" s="142">
        <v>6.01</v>
      </c>
    </row>
    <row r="96" spans="1:5" x14ac:dyDescent="0.2">
      <c r="A96" s="1">
        <v>92</v>
      </c>
      <c r="B96" s="140">
        <v>54.07</v>
      </c>
      <c r="D96" s="1">
        <v>92</v>
      </c>
      <c r="E96" s="142">
        <v>6.56</v>
      </c>
    </row>
    <row r="97" spans="1:5" x14ac:dyDescent="0.2">
      <c r="A97" s="1">
        <v>93</v>
      </c>
      <c r="B97" s="140">
        <v>54.62</v>
      </c>
      <c r="D97" s="1">
        <v>93</v>
      </c>
      <c r="E97" s="142">
        <v>7.11</v>
      </c>
    </row>
    <row r="98" spans="1:5" x14ac:dyDescent="0.2">
      <c r="A98" s="1">
        <v>94</v>
      </c>
      <c r="B98" s="140">
        <v>55.16</v>
      </c>
      <c r="D98" s="1">
        <v>94</v>
      </c>
      <c r="E98" s="142">
        <v>7.65</v>
      </c>
    </row>
    <row r="99" spans="1:5" x14ac:dyDescent="0.2">
      <c r="A99" s="1">
        <v>95</v>
      </c>
      <c r="B99" s="140">
        <v>55.709999999999994</v>
      </c>
      <c r="D99" s="1">
        <v>95</v>
      </c>
      <c r="E99" s="142">
        <v>8.1999999999999993</v>
      </c>
    </row>
    <row r="100" spans="1:5" x14ac:dyDescent="0.2">
      <c r="A100" s="1">
        <v>96</v>
      </c>
      <c r="B100" s="140">
        <v>56.26</v>
      </c>
      <c r="D100" s="1">
        <v>96</v>
      </c>
      <c r="E100" s="142">
        <v>8.75</v>
      </c>
    </row>
    <row r="101" spans="1:5" x14ac:dyDescent="0.2">
      <c r="A101" s="1">
        <v>97</v>
      </c>
      <c r="B101" s="140">
        <v>56.81</v>
      </c>
      <c r="D101" s="1">
        <v>97</v>
      </c>
      <c r="E101" s="142">
        <v>9.3000000000000007</v>
      </c>
    </row>
    <row r="102" spans="1:5" x14ac:dyDescent="0.2">
      <c r="A102" s="1">
        <v>98</v>
      </c>
      <c r="B102" s="140">
        <v>57.36</v>
      </c>
      <c r="D102" s="1">
        <v>98</v>
      </c>
      <c r="E102" s="142">
        <v>9.85</v>
      </c>
    </row>
    <row r="103" spans="1:5" x14ac:dyDescent="0.2">
      <c r="A103" s="1">
        <v>99</v>
      </c>
      <c r="B103" s="140">
        <v>57.91</v>
      </c>
      <c r="D103" s="1">
        <v>99</v>
      </c>
      <c r="E103" s="142">
        <v>10.4</v>
      </c>
    </row>
    <row r="104" spans="1:5" x14ac:dyDescent="0.2">
      <c r="A104" s="1">
        <v>100</v>
      </c>
      <c r="B104" s="140">
        <v>58.449999999999996</v>
      </c>
      <c r="D104" s="1">
        <v>100</v>
      </c>
      <c r="E104" s="142">
        <v>10.94</v>
      </c>
    </row>
    <row r="105" spans="1:5" x14ac:dyDescent="0.2">
      <c r="A105" s="1">
        <v>101</v>
      </c>
      <c r="B105" s="140">
        <v>58.989999999999995</v>
      </c>
      <c r="D105" s="1">
        <v>101</v>
      </c>
      <c r="E105" s="142">
        <v>11.48</v>
      </c>
    </row>
    <row r="106" spans="1:5" x14ac:dyDescent="0.2">
      <c r="A106" s="1">
        <v>102</v>
      </c>
      <c r="B106" s="140">
        <v>59.54</v>
      </c>
      <c r="D106" s="1">
        <v>102</v>
      </c>
      <c r="E106" s="142">
        <v>12.03</v>
      </c>
    </row>
    <row r="107" spans="1:5" x14ac:dyDescent="0.2">
      <c r="A107" s="1">
        <v>103</v>
      </c>
      <c r="B107" s="140">
        <v>60.08</v>
      </c>
      <c r="D107" s="1">
        <v>103</v>
      </c>
      <c r="E107" s="142">
        <v>12.57</v>
      </c>
    </row>
    <row r="108" spans="1:5" x14ac:dyDescent="0.2">
      <c r="A108" s="1">
        <v>104</v>
      </c>
      <c r="B108" s="140">
        <v>60.629999999999995</v>
      </c>
      <c r="D108" s="1">
        <v>104</v>
      </c>
      <c r="E108" s="142">
        <v>13.12</v>
      </c>
    </row>
    <row r="109" spans="1:5" x14ac:dyDescent="0.2">
      <c r="A109" s="1">
        <v>105</v>
      </c>
      <c r="B109" s="140">
        <v>61.17</v>
      </c>
      <c r="D109" s="1">
        <v>105</v>
      </c>
      <c r="E109" s="142">
        <v>13.66</v>
      </c>
    </row>
    <row r="110" spans="1:5" x14ac:dyDescent="0.2">
      <c r="A110" s="1">
        <v>106</v>
      </c>
      <c r="B110" s="140">
        <v>61.72</v>
      </c>
      <c r="D110" s="1">
        <v>106</v>
      </c>
      <c r="E110" s="142">
        <v>14.21</v>
      </c>
    </row>
    <row r="111" spans="1:5" x14ac:dyDescent="0.2">
      <c r="A111" s="1">
        <v>107</v>
      </c>
      <c r="B111" s="140">
        <v>62.26</v>
      </c>
      <c r="D111" s="1">
        <v>107</v>
      </c>
      <c r="E111" s="142">
        <v>14.75</v>
      </c>
    </row>
    <row r="112" spans="1:5" x14ac:dyDescent="0.2">
      <c r="A112" s="1">
        <v>108</v>
      </c>
      <c r="B112" s="140">
        <v>62.81</v>
      </c>
      <c r="D112" s="1">
        <v>108</v>
      </c>
      <c r="E112" s="142">
        <v>15.3</v>
      </c>
    </row>
    <row r="113" spans="1:5" x14ac:dyDescent="0.2">
      <c r="A113" s="1">
        <v>109</v>
      </c>
      <c r="B113" s="140">
        <v>63.349999999999994</v>
      </c>
      <c r="D113" s="1">
        <v>109</v>
      </c>
      <c r="E113" s="142">
        <v>15.84</v>
      </c>
    </row>
    <row r="114" spans="1:5" x14ac:dyDescent="0.2">
      <c r="A114" s="1">
        <v>110</v>
      </c>
      <c r="B114" s="140">
        <v>63.9</v>
      </c>
      <c r="D114" s="1">
        <v>110</v>
      </c>
      <c r="E114" s="142">
        <v>16.39</v>
      </c>
    </row>
    <row r="115" spans="1:5" x14ac:dyDescent="0.2">
      <c r="A115" s="1">
        <v>111</v>
      </c>
      <c r="B115" s="140">
        <v>64.44</v>
      </c>
      <c r="D115" s="1">
        <v>111</v>
      </c>
      <c r="E115" s="142">
        <v>16.93</v>
      </c>
    </row>
    <row r="116" spans="1:5" x14ac:dyDescent="0.2">
      <c r="A116" s="1">
        <v>112</v>
      </c>
      <c r="B116" s="140">
        <v>64.989999999999995</v>
      </c>
      <c r="D116" s="1">
        <v>112</v>
      </c>
      <c r="E116" s="142">
        <v>17.48</v>
      </c>
    </row>
    <row r="117" spans="1:5" x14ac:dyDescent="0.2">
      <c r="A117" s="1">
        <v>113</v>
      </c>
      <c r="B117" s="140">
        <v>65.53</v>
      </c>
      <c r="D117" s="1">
        <v>113</v>
      </c>
      <c r="E117" s="142">
        <v>18.02</v>
      </c>
    </row>
    <row r="118" spans="1:5" x14ac:dyDescent="0.2">
      <c r="A118" s="1">
        <v>114</v>
      </c>
      <c r="B118" s="140">
        <v>66.08</v>
      </c>
      <c r="D118" s="1">
        <v>114</v>
      </c>
      <c r="E118" s="142">
        <v>18.57</v>
      </c>
    </row>
    <row r="119" spans="1:5" x14ac:dyDescent="0.2">
      <c r="A119" s="1">
        <v>115</v>
      </c>
      <c r="B119" s="140">
        <v>66.62</v>
      </c>
      <c r="D119" s="1">
        <v>115</v>
      </c>
      <c r="E119" s="142">
        <v>19.11</v>
      </c>
    </row>
    <row r="120" spans="1:5" x14ac:dyDescent="0.2">
      <c r="A120" s="1">
        <v>116</v>
      </c>
      <c r="B120" s="140">
        <v>67.17</v>
      </c>
      <c r="D120" s="1">
        <v>116</v>
      </c>
      <c r="E120" s="142">
        <v>19.66</v>
      </c>
    </row>
    <row r="121" spans="1:5" x14ac:dyDescent="0.2">
      <c r="A121" s="1">
        <v>117</v>
      </c>
      <c r="B121" s="140">
        <v>67.709999999999994</v>
      </c>
      <c r="D121" s="1">
        <v>117</v>
      </c>
      <c r="E121" s="142">
        <v>20.2</v>
      </c>
    </row>
    <row r="122" spans="1:5" x14ac:dyDescent="0.2">
      <c r="A122" s="1">
        <v>118</v>
      </c>
      <c r="B122" s="140">
        <v>68.259999999999991</v>
      </c>
      <c r="D122" s="1">
        <v>118</v>
      </c>
      <c r="E122" s="142">
        <v>20.75</v>
      </c>
    </row>
    <row r="123" spans="1:5" x14ac:dyDescent="0.2">
      <c r="A123" s="1">
        <v>119</v>
      </c>
      <c r="B123" s="140">
        <v>68.8</v>
      </c>
      <c r="D123" s="1">
        <v>119</v>
      </c>
      <c r="E123" s="142">
        <v>21.29</v>
      </c>
    </row>
    <row r="124" spans="1:5" x14ac:dyDescent="0.2">
      <c r="A124" s="1">
        <v>120</v>
      </c>
      <c r="B124" s="140">
        <v>69.34</v>
      </c>
      <c r="D124" s="1">
        <v>120</v>
      </c>
      <c r="E124" s="142">
        <v>21.83</v>
      </c>
    </row>
    <row r="125" spans="1:5" x14ac:dyDescent="0.2">
      <c r="A125" s="1">
        <v>121</v>
      </c>
      <c r="B125" s="140">
        <v>69.89</v>
      </c>
      <c r="D125" s="1">
        <v>121</v>
      </c>
      <c r="E125" s="142">
        <v>22.38</v>
      </c>
    </row>
    <row r="126" spans="1:5" x14ac:dyDescent="0.2">
      <c r="A126" s="1">
        <v>122</v>
      </c>
      <c r="B126" s="140">
        <v>70.430000000000007</v>
      </c>
      <c r="D126" s="1">
        <v>122</v>
      </c>
      <c r="E126" s="142">
        <v>22.92</v>
      </c>
    </row>
    <row r="127" spans="1:5" x14ac:dyDescent="0.2">
      <c r="A127" s="1">
        <v>123</v>
      </c>
      <c r="B127" s="140">
        <v>70.97999999999999</v>
      </c>
      <c r="D127" s="1">
        <v>123</v>
      </c>
      <c r="E127" s="142">
        <v>23.47</v>
      </c>
    </row>
    <row r="128" spans="1:5" x14ac:dyDescent="0.2">
      <c r="A128" s="1">
        <v>124</v>
      </c>
      <c r="B128" s="140">
        <v>71.53</v>
      </c>
      <c r="D128" s="1">
        <v>124</v>
      </c>
      <c r="E128" s="142">
        <v>24.02</v>
      </c>
    </row>
    <row r="129" spans="1:5" x14ac:dyDescent="0.2">
      <c r="A129" s="1">
        <v>125</v>
      </c>
      <c r="B129" s="140">
        <v>72.08</v>
      </c>
      <c r="D129" s="1">
        <v>125</v>
      </c>
      <c r="E129" s="142">
        <v>24.57</v>
      </c>
    </row>
    <row r="130" spans="1:5" x14ac:dyDescent="0.2">
      <c r="A130" s="1">
        <v>126</v>
      </c>
      <c r="B130" s="140">
        <v>72.62</v>
      </c>
      <c r="D130" s="1">
        <v>126</v>
      </c>
      <c r="E130" s="142">
        <v>25.11</v>
      </c>
    </row>
    <row r="131" spans="1:5" x14ac:dyDescent="0.2">
      <c r="A131" s="1">
        <v>127</v>
      </c>
      <c r="B131" s="140">
        <v>73.17</v>
      </c>
      <c r="D131" s="1">
        <v>127</v>
      </c>
      <c r="E131" s="142">
        <v>25.66</v>
      </c>
    </row>
    <row r="132" spans="1:5" x14ac:dyDescent="0.2">
      <c r="A132" s="1">
        <v>128</v>
      </c>
      <c r="B132" s="140">
        <v>73.72</v>
      </c>
      <c r="D132" s="1">
        <v>128</v>
      </c>
      <c r="E132" s="142">
        <v>26.21</v>
      </c>
    </row>
    <row r="133" spans="1:5" x14ac:dyDescent="0.2">
      <c r="A133" s="1">
        <v>129</v>
      </c>
      <c r="B133" s="140">
        <v>74.259999999999991</v>
      </c>
      <c r="D133" s="1">
        <v>129</v>
      </c>
      <c r="E133" s="142">
        <v>26.75</v>
      </c>
    </row>
    <row r="134" spans="1:5" x14ac:dyDescent="0.2">
      <c r="A134" s="1">
        <v>130</v>
      </c>
      <c r="B134" s="140">
        <v>74.81</v>
      </c>
      <c r="D134" s="1">
        <v>130</v>
      </c>
      <c r="E134" s="142">
        <v>27.3</v>
      </c>
    </row>
    <row r="135" spans="1:5" x14ac:dyDescent="0.2">
      <c r="A135" s="1">
        <v>131</v>
      </c>
      <c r="B135" s="140">
        <v>75.36</v>
      </c>
      <c r="D135" s="1">
        <v>131</v>
      </c>
      <c r="E135" s="142">
        <v>27.85</v>
      </c>
    </row>
    <row r="136" spans="1:5" x14ac:dyDescent="0.2">
      <c r="A136" s="1">
        <v>132</v>
      </c>
      <c r="B136" s="140">
        <v>75.900000000000006</v>
      </c>
      <c r="D136" s="1">
        <v>132</v>
      </c>
      <c r="E136" s="142">
        <v>28.39</v>
      </c>
    </row>
    <row r="137" spans="1:5" x14ac:dyDescent="0.2">
      <c r="A137" s="1">
        <v>133</v>
      </c>
      <c r="B137" s="140">
        <v>76.45</v>
      </c>
      <c r="D137" s="1">
        <v>133</v>
      </c>
      <c r="E137" s="142">
        <v>28.94</v>
      </c>
    </row>
    <row r="138" spans="1:5" x14ac:dyDescent="0.2">
      <c r="A138" s="1">
        <v>134</v>
      </c>
      <c r="B138" s="140">
        <v>77</v>
      </c>
      <c r="D138" s="1">
        <v>134</v>
      </c>
      <c r="E138" s="142">
        <v>29.49</v>
      </c>
    </row>
    <row r="139" spans="1:5" x14ac:dyDescent="0.2">
      <c r="A139" s="1">
        <v>135</v>
      </c>
      <c r="B139" s="140">
        <v>77.55</v>
      </c>
      <c r="D139" s="1">
        <v>135</v>
      </c>
      <c r="E139" s="142">
        <v>30.04</v>
      </c>
    </row>
    <row r="140" spans="1:5" x14ac:dyDescent="0.2">
      <c r="A140" s="1">
        <v>136</v>
      </c>
      <c r="B140" s="140">
        <v>78.09</v>
      </c>
      <c r="D140" s="1">
        <v>136</v>
      </c>
      <c r="E140" s="142">
        <v>30.58</v>
      </c>
    </row>
    <row r="141" spans="1:5" x14ac:dyDescent="0.2">
      <c r="A141" s="1">
        <v>137</v>
      </c>
      <c r="B141" s="140">
        <v>78.64</v>
      </c>
      <c r="D141" s="1">
        <v>137</v>
      </c>
      <c r="E141" s="142">
        <v>31.13</v>
      </c>
    </row>
    <row r="142" spans="1:5" x14ac:dyDescent="0.2">
      <c r="A142" s="1">
        <v>138</v>
      </c>
      <c r="B142" s="140">
        <v>79.19</v>
      </c>
      <c r="D142" s="1">
        <v>138</v>
      </c>
      <c r="E142" s="142">
        <v>31.68</v>
      </c>
    </row>
    <row r="143" spans="1:5" x14ac:dyDescent="0.2">
      <c r="A143" s="1">
        <v>139</v>
      </c>
      <c r="B143" s="140">
        <v>79.72999999999999</v>
      </c>
      <c r="D143" s="1">
        <v>139</v>
      </c>
      <c r="E143" s="142">
        <v>32.22</v>
      </c>
    </row>
    <row r="144" spans="1:5" x14ac:dyDescent="0.2">
      <c r="A144" s="1">
        <v>140</v>
      </c>
      <c r="B144" s="140">
        <v>80.28</v>
      </c>
      <c r="D144" s="1">
        <v>140</v>
      </c>
      <c r="E144" s="142">
        <v>32.770000000000003</v>
      </c>
    </row>
    <row r="145" spans="1:5" x14ac:dyDescent="0.2">
      <c r="A145" s="1">
        <v>141</v>
      </c>
      <c r="B145" s="140">
        <v>80.83</v>
      </c>
      <c r="D145" s="1">
        <v>141</v>
      </c>
      <c r="E145" s="142">
        <v>33.32</v>
      </c>
    </row>
    <row r="146" spans="1:5" x14ac:dyDescent="0.2">
      <c r="A146" s="1">
        <v>142</v>
      </c>
      <c r="B146" s="140">
        <v>81.37</v>
      </c>
      <c r="D146" s="1">
        <v>142</v>
      </c>
      <c r="E146" s="142">
        <v>33.86</v>
      </c>
    </row>
    <row r="147" spans="1:5" x14ac:dyDescent="0.2">
      <c r="A147" s="1">
        <v>143</v>
      </c>
      <c r="B147" s="140">
        <v>81.919999999999987</v>
      </c>
      <c r="D147" s="1">
        <v>143</v>
      </c>
      <c r="E147" s="142">
        <v>34.409999999999997</v>
      </c>
    </row>
    <row r="148" spans="1:5" x14ac:dyDescent="0.2">
      <c r="A148" s="1">
        <v>144</v>
      </c>
      <c r="B148" s="140">
        <v>82.47</v>
      </c>
      <c r="D148" s="1">
        <v>144</v>
      </c>
      <c r="E148" s="142">
        <v>34.96</v>
      </c>
    </row>
    <row r="149" spans="1:5" x14ac:dyDescent="0.2">
      <c r="A149" s="1">
        <v>145</v>
      </c>
      <c r="B149" s="140">
        <v>83.009999999999991</v>
      </c>
      <c r="D149" s="1">
        <v>145</v>
      </c>
      <c r="E149" s="142">
        <v>35.5</v>
      </c>
    </row>
    <row r="150" spans="1:5" x14ac:dyDescent="0.2">
      <c r="A150" s="1">
        <v>146</v>
      </c>
      <c r="B150" s="140">
        <v>83.56</v>
      </c>
      <c r="D150" s="1">
        <v>146</v>
      </c>
      <c r="E150" s="142">
        <v>36.049999999999997</v>
      </c>
    </row>
    <row r="151" spans="1:5" x14ac:dyDescent="0.2">
      <c r="A151" s="1">
        <v>147</v>
      </c>
      <c r="B151" s="140">
        <v>84.11</v>
      </c>
      <c r="D151" s="1">
        <v>147</v>
      </c>
      <c r="E151" s="142">
        <v>36.6</v>
      </c>
    </row>
    <row r="152" spans="1:5" x14ac:dyDescent="0.2">
      <c r="A152" s="1">
        <v>148</v>
      </c>
      <c r="B152" s="140">
        <v>84.66</v>
      </c>
      <c r="D152" s="1">
        <v>148</v>
      </c>
      <c r="E152" s="142">
        <v>37.15</v>
      </c>
    </row>
    <row r="153" spans="1:5" x14ac:dyDescent="0.2">
      <c r="A153" s="1">
        <v>149</v>
      </c>
      <c r="B153" s="140">
        <v>85.199999999999989</v>
      </c>
      <c r="D153" s="1">
        <v>149</v>
      </c>
      <c r="E153" s="142">
        <v>37.69</v>
      </c>
    </row>
    <row r="154" spans="1:5" x14ac:dyDescent="0.2">
      <c r="A154" s="1">
        <v>150</v>
      </c>
      <c r="B154" s="140">
        <v>85.75</v>
      </c>
      <c r="D154" s="1">
        <v>150</v>
      </c>
      <c r="E154" s="142">
        <v>38.24</v>
      </c>
    </row>
    <row r="155" spans="1:5" x14ac:dyDescent="0.2">
      <c r="A155" s="1">
        <v>151</v>
      </c>
      <c r="B155" s="140">
        <v>86.3</v>
      </c>
      <c r="D155" s="1">
        <v>151</v>
      </c>
      <c r="E155" s="142">
        <v>38.79</v>
      </c>
    </row>
    <row r="156" spans="1:5" x14ac:dyDescent="0.2">
      <c r="A156" s="1">
        <v>152</v>
      </c>
      <c r="B156" s="140">
        <v>86.84</v>
      </c>
      <c r="D156" s="1">
        <v>152</v>
      </c>
      <c r="E156" s="142">
        <v>39.33</v>
      </c>
    </row>
    <row r="157" spans="1:5" x14ac:dyDescent="0.2">
      <c r="A157" s="1">
        <v>153</v>
      </c>
      <c r="B157" s="140">
        <v>87.39</v>
      </c>
      <c r="D157" s="1">
        <v>153</v>
      </c>
      <c r="E157" s="142">
        <v>39.880000000000003</v>
      </c>
    </row>
    <row r="158" spans="1:5" x14ac:dyDescent="0.2">
      <c r="A158" s="1">
        <v>154</v>
      </c>
      <c r="B158" s="140">
        <v>87.94</v>
      </c>
      <c r="D158" s="1">
        <v>154</v>
      </c>
      <c r="E158" s="142">
        <v>40.43</v>
      </c>
    </row>
    <row r="159" spans="1:5" x14ac:dyDescent="0.2">
      <c r="A159" s="1">
        <v>155</v>
      </c>
      <c r="B159" s="140">
        <v>88.47999999999999</v>
      </c>
      <c r="D159" s="1">
        <v>155</v>
      </c>
      <c r="E159" s="142">
        <v>40.97</v>
      </c>
    </row>
    <row r="160" spans="1:5" x14ac:dyDescent="0.2">
      <c r="A160" s="1">
        <v>156</v>
      </c>
      <c r="B160" s="140">
        <v>89.03</v>
      </c>
      <c r="D160" s="1">
        <v>156</v>
      </c>
      <c r="E160" s="142">
        <v>41.52</v>
      </c>
    </row>
    <row r="161" spans="1:5" x14ac:dyDescent="0.2">
      <c r="A161" s="1">
        <v>157</v>
      </c>
      <c r="B161" s="140">
        <v>89.58</v>
      </c>
      <c r="D161" s="1">
        <v>157</v>
      </c>
      <c r="E161" s="142">
        <v>42.07</v>
      </c>
    </row>
    <row r="162" spans="1:5" x14ac:dyDescent="0.2">
      <c r="A162" s="1">
        <v>158</v>
      </c>
      <c r="B162" s="140">
        <v>90.13</v>
      </c>
      <c r="D162" s="1">
        <v>158</v>
      </c>
      <c r="E162" s="142">
        <v>42.62</v>
      </c>
    </row>
    <row r="163" spans="1:5" x14ac:dyDescent="0.2">
      <c r="A163" s="1">
        <v>159</v>
      </c>
      <c r="B163" s="140">
        <v>90.669999999999987</v>
      </c>
      <c r="D163" s="1">
        <v>159</v>
      </c>
      <c r="E163" s="142">
        <v>43.16</v>
      </c>
    </row>
    <row r="164" spans="1:5" x14ac:dyDescent="0.2">
      <c r="A164" s="1">
        <v>160</v>
      </c>
      <c r="B164" s="140">
        <v>91.199999999999989</v>
      </c>
      <c r="D164" s="1">
        <v>160</v>
      </c>
      <c r="E164" s="142">
        <v>43.69</v>
      </c>
    </row>
    <row r="165" spans="1:5" x14ac:dyDescent="0.2">
      <c r="A165" s="1">
        <v>161</v>
      </c>
      <c r="B165" s="140">
        <v>91.74</v>
      </c>
      <c r="D165" s="1">
        <v>161</v>
      </c>
      <c r="E165" s="142">
        <v>44.23</v>
      </c>
    </row>
    <row r="166" spans="1:5" x14ac:dyDescent="0.2">
      <c r="A166" s="1">
        <v>162</v>
      </c>
      <c r="B166" s="140">
        <v>92.28</v>
      </c>
      <c r="D166" s="1">
        <v>162</v>
      </c>
      <c r="E166" s="142">
        <v>44.77</v>
      </c>
    </row>
    <row r="167" spans="1:5" x14ac:dyDescent="0.2">
      <c r="A167" s="1">
        <v>163</v>
      </c>
      <c r="B167" s="140">
        <v>92.83</v>
      </c>
      <c r="D167" s="1">
        <v>163</v>
      </c>
      <c r="E167" s="142">
        <v>45.32</v>
      </c>
    </row>
    <row r="168" spans="1:5" x14ac:dyDescent="0.2">
      <c r="A168" s="1">
        <v>164</v>
      </c>
      <c r="B168" s="140">
        <v>93.37</v>
      </c>
      <c r="D168" s="1">
        <v>164</v>
      </c>
      <c r="E168" s="142">
        <v>45.86</v>
      </c>
    </row>
    <row r="169" spans="1:5" x14ac:dyDescent="0.2">
      <c r="A169" s="1">
        <v>165</v>
      </c>
      <c r="B169" s="140">
        <v>93.91</v>
      </c>
      <c r="D169" s="1">
        <v>165</v>
      </c>
      <c r="E169" s="142">
        <v>46.4</v>
      </c>
    </row>
    <row r="170" spans="1:5" x14ac:dyDescent="0.2">
      <c r="A170" s="1">
        <v>166</v>
      </c>
      <c r="B170" s="140">
        <v>94.460000000000008</v>
      </c>
      <c r="D170" s="1">
        <v>166</v>
      </c>
      <c r="E170" s="142">
        <v>46.95</v>
      </c>
    </row>
    <row r="171" spans="1:5" x14ac:dyDescent="0.2">
      <c r="A171" s="1">
        <v>167</v>
      </c>
      <c r="B171" s="140">
        <v>95</v>
      </c>
      <c r="D171" s="1">
        <v>167</v>
      </c>
      <c r="E171" s="142">
        <v>47.49</v>
      </c>
    </row>
    <row r="172" spans="1:5" x14ac:dyDescent="0.2">
      <c r="A172" s="1">
        <v>168</v>
      </c>
      <c r="B172" s="140">
        <v>95.539999999999992</v>
      </c>
      <c r="D172" s="1">
        <v>168</v>
      </c>
      <c r="E172" s="142">
        <v>48.03</v>
      </c>
    </row>
    <row r="173" spans="1:5" x14ac:dyDescent="0.2">
      <c r="A173" s="1">
        <v>169</v>
      </c>
      <c r="B173" s="140">
        <v>96.09</v>
      </c>
      <c r="D173" s="1">
        <v>169</v>
      </c>
      <c r="E173" s="142">
        <v>48.58</v>
      </c>
    </row>
    <row r="174" spans="1:5" x14ac:dyDescent="0.2">
      <c r="A174" s="1">
        <v>170</v>
      </c>
      <c r="B174" s="140">
        <v>96.63</v>
      </c>
      <c r="D174" s="1">
        <v>170</v>
      </c>
      <c r="E174" s="142">
        <v>49.12</v>
      </c>
    </row>
    <row r="175" spans="1:5" x14ac:dyDescent="0.2">
      <c r="A175" s="1">
        <v>171</v>
      </c>
      <c r="B175" s="140">
        <v>97.169999999999987</v>
      </c>
      <c r="D175" s="1">
        <v>171</v>
      </c>
      <c r="E175" s="142">
        <v>49.66</v>
      </c>
    </row>
    <row r="176" spans="1:5" x14ac:dyDescent="0.2">
      <c r="A176" s="1">
        <v>172</v>
      </c>
      <c r="B176" s="140">
        <v>97.72</v>
      </c>
      <c r="D176" s="1">
        <v>172</v>
      </c>
      <c r="E176" s="142">
        <v>50.21</v>
      </c>
    </row>
    <row r="177" spans="1:5" x14ac:dyDescent="0.2">
      <c r="A177" s="1">
        <v>173</v>
      </c>
      <c r="B177" s="140">
        <v>98.259999999999991</v>
      </c>
      <c r="D177" s="1">
        <v>173</v>
      </c>
      <c r="E177" s="142">
        <v>50.75</v>
      </c>
    </row>
    <row r="178" spans="1:5" x14ac:dyDescent="0.2">
      <c r="A178" s="1">
        <v>174</v>
      </c>
      <c r="B178" s="140">
        <v>98.8</v>
      </c>
      <c r="D178" s="1">
        <v>174</v>
      </c>
      <c r="E178" s="142">
        <v>51.29</v>
      </c>
    </row>
    <row r="179" spans="1:5" x14ac:dyDescent="0.2">
      <c r="A179" s="1">
        <v>175</v>
      </c>
      <c r="B179" s="140">
        <v>99.34</v>
      </c>
      <c r="D179" s="1">
        <v>175</v>
      </c>
      <c r="E179" s="142">
        <v>51.83</v>
      </c>
    </row>
    <row r="180" spans="1:5" x14ac:dyDescent="0.2">
      <c r="A180" s="1">
        <v>176</v>
      </c>
      <c r="B180" s="140">
        <v>99.89</v>
      </c>
      <c r="D180" s="1">
        <v>176</v>
      </c>
      <c r="E180" s="142">
        <v>52.38</v>
      </c>
    </row>
    <row r="181" spans="1:5" x14ac:dyDescent="0.2">
      <c r="A181" s="1">
        <v>177</v>
      </c>
      <c r="B181" s="140">
        <v>100.43</v>
      </c>
      <c r="D181" s="1">
        <v>177</v>
      </c>
      <c r="E181" s="142">
        <v>52.92</v>
      </c>
    </row>
    <row r="182" spans="1:5" x14ac:dyDescent="0.2">
      <c r="A182" s="1">
        <v>178</v>
      </c>
      <c r="B182" s="140">
        <v>100.97</v>
      </c>
      <c r="D182" s="1">
        <v>178</v>
      </c>
      <c r="E182" s="142">
        <v>53.46</v>
      </c>
    </row>
    <row r="183" spans="1:5" x14ac:dyDescent="0.2">
      <c r="A183" s="1">
        <v>179</v>
      </c>
      <c r="B183" s="140">
        <v>101.52</v>
      </c>
      <c r="D183" s="1">
        <v>179</v>
      </c>
      <c r="E183" s="142">
        <v>54.01</v>
      </c>
    </row>
    <row r="184" spans="1:5" x14ac:dyDescent="0.2">
      <c r="A184" s="1">
        <v>180</v>
      </c>
      <c r="B184" s="140">
        <v>102.06</v>
      </c>
      <c r="D184" s="1">
        <v>180</v>
      </c>
      <c r="E184" s="142">
        <v>54.55</v>
      </c>
    </row>
    <row r="185" spans="1:5" x14ac:dyDescent="0.2">
      <c r="A185" s="1">
        <v>181</v>
      </c>
      <c r="B185" s="140">
        <v>102.61</v>
      </c>
      <c r="D185" s="1">
        <v>181</v>
      </c>
      <c r="E185" s="142">
        <v>55.1</v>
      </c>
    </row>
    <row r="186" spans="1:5" x14ac:dyDescent="0.2">
      <c r="A186" s="1">
        <v>182</v>
      </c>
      <c r="B186" s="140">
        <v>103.15</v>
      </c>
      <c r="D186" s="1">
        <v>182</v>
      </c>
      <c r="E186" s="142">
        <v>55.64</v>
      </c>
    </row>
    <row r="187" spans="1:5" x14ac:dyDescent="0.2">
      <c r="A187" s="1">
        <v>183</v>
      </c>
      <c r="B187" s="140">
        <v>103.69999999999999</v>
      </c>
      <c r="D187" s="1">
        <v>183</v>
      </c>
      <c r="E187" s="142">
        <v>56.19</v>
      </c>
    </row>
    <row r="188" spans="1:5" x14ac:dyDescent="0.2">
      <c r="A188" s="1">
        <v>184</v>
      </c>
      <c r="B188" s="140">
        <v>104.25</v>
      </c>
      <c r="D188" s="1">
        <v>184</v>
      </c>
      <c r="E188" s="142">
        <v>56.74</v>
      </c>
    </row>
    <row r="189" spans="1:5" x14ac:dyDescent="0.2">
      <c r="A189" s="1">
        <v>185</v>
      </c>
      <c r="B189" s="140">
        <v>104.78999999999999</v>
      </c>
      <c r="D189" s="1">
        <v>185</v>
      </c>
      <c r="E189" s="142">
        <v>57.28</v>
      </c>
    </row>
    <row r="190" spans="1:5" x14ac:dyDescent="0.2">
      <c r="A190" s="1">
        <v>186</v>
      </c>
      <c r="B190" s="140">
        <v>105.34</v>
      </c>
      <c r="D190" s="1">
        <v>186</v>
      </c>
      <c r="E190" s="142">
        <v>57.83</v>
      </c>
    </row>
    <row r="191" spans="1:5" x14ac:dyDescent="0.2">
      <c r="A191" s="1">
        <v>187</v>
      </c>
      <c r="B191" s="140">
        <v>105.89</v>
      </c>
      <c r="D191" s="1">
        <v>187</v>
      </c>
      <c r="E191" s="142">
        <v>58.38</v>
      </c>
    </row>
    <row r="192" spans="1:5" x14ac:dyDescent="0.2">
      <c r="A192" s="1">
        <v>188</v>
      </c>
      <c r="B192" s="140">
        <v>106.43</v>
      </c>
      <c r="D192" s="1">
        <v>188</v>
      </c>
      <c r="E192" s="142">
        <v>58.92</v>
      </c>
    </row>
    <row r="193" spans="1:5" x14ac:dyDescent="0.2">
      <c r="A193" s="1">
        <v>189</v>
      </c>
      <c r="B193" s="140">
        <v>106.97999999999999</v>
      </c>
      <c r="D193" s="1">
        <v>189</v>
      </c>
      <c r="E193" s="142">
        <v>59.47</v>
      </c>
    </row>
    <row r="194" spans="1:5" x14ac:dyDescent="0.2">
      <c r="A194" s="1">
        <v>190</v>
      </c>
      <c r="B194" s="140">
        <v>107.53</v>
      </c>
      <c r="D194" s="1">
        <v>190</v>
      </c>
      <c r="E194" s="142">
        <v>60.02</v>
      </c>
    </row>
    <row r="195" spans="1:5" x14ac:dyDescent="0.2">
      <c r="A195" s="1">
        <v>191</v>
      </c>
      <c r="B195" s="140">
        <v>108.08</v>
      </c>
      <c r="D195" s="1">
        <v>191</v>
      </c>
      <c r="E195" s="142">
        <v>60.57</v>
      </c>
    </row>
    <row r="196" spans="1:5" x14ac:dyDescent="0.2">
      <c r="A196" s="1">
        <v>192</v>
      </c>
      <c r="B196" s="140">
        <v>108.62</v>
      </c>
      <c r="D196" s="1">
        <v>192</v>
      </c>
      <c r="E196" s="142">
        <v>61.11</v>
      </c>
    </row>
    <row r="197" spans="1:5" x14ac:dyDescent="0.2">
      <c r="A197" s="1">
        <v>193</v>
      </c>
      <c r="B197" s="140">
        <v>109.16999999999999</v>
      </c>
      <c r="D197" s="1">
        <v>193</v>
      </c>
      <c r="E197" s="142">
        <v>61.66</v>
      </c>
    </row>
    <row r="198" spans="1:5" x14ac:dyDescent="0.2">
      <c r="A198" s="1">
        <v>194</v>
      </c>
      <c r="B198" s="140">
        <v>109.72</v>
      </c>
      <c r="D198" s="1">
        <v>194</v>
      </c>
      <c r="E198" s="142">
        <v>62.21</v>
      </c>
    </row>
    <row r="199" spans="1:5" x14ac:dyDescent="0.2">
      <c r="A199" s="1">
        <v>195</v>
      </c>
      <c r="B199" s="140">
        <v>110.25999999999999</v>
      </c>
      <c r="D199" s="1">
        <v>195</v>
      </c>
      <c r="E199" s="142">
        <v>62.75</v>
      </c>
    </row>
    <row r="200" spans="1:5" x14ac:dyDescent="0.2">
      <c r="A200" s="1">
        <v>196</v>
      </c>
      <c r="B200" s="140">
        <v>110.81</v>
      </c>
      <c r="D200" s="1">
        <v>196</v>
      </c>
      <c r="E200" s="142">
        <v>63.3</v>
      </c>
    </row>
    <row r="201" spans="1:5" x14ac:dyDescent="0.2">
      <c r="A201" s="1">
        <v>197</v>
      </c>
      <c r="B201" s="140">
        <v>111.36</v>
      </c>
      <c r="D201" s="1">
        <v>197</v>
      </c>
      <c r="E201" s="142">
        <v>63.85</v>
      </c>
    </row>
    <row r="202" spans="1:5" x14ac:dyDescent="0.2">
      <c r="A202" s="1">
        <v>198</v>
      </c>
      <c r="B202" s="140">
        <v>111.9</v>
      </c>
      <c r="D202" s="1">
        <v>198</v>
      </c>
      <c r="E202" s="142">
        <v>64.39</v>
      </c>
    </row>
    <row r="203" spans="1:5" x14ac:dyDescent="0.2">
      <c r="A203" s="1">
        <v>199</v>
      </c>
      <c r="B203" s="140">
        <v>112.44999999999999</v>
      </c>
      <c r="D203" s="1">
        <v>199</v>
      </c>
      <c r="E203" s="142">
        <v>64.94</v>
      </c>
    </row>
    <row r="204" spans="1:5" x14ac:dyDescent="0.2">
      <c r="A204" s="1">
        <v>200</v>
      </c>
      <c r="B204" s="140">
        <v>112.97</v>
      </c>
      <c r="D204" s="1">
        <v>200</v>
      </c>
      <c r="E204" s="142">
        <v>65.459999999999994</v>
      </c>
    </row>
    <row r="205" spans="1:5" x14ac:dyDescent="0.2">
      <c r="A205" s="1">
        <v>201</v>
      </c>
      <c r="B205" s="140">
        <v>113.52000000000001</v>
      </c>
      <c r="D205" s="1">
        <v>201</v>
      </c>
      <c r="E205" s="142">
        <v>66.010000000000005</v>
      </c>
    </row>
    <row r="206" spans="1:5" x14ac:dyDescent="0.2">
      <c r="A206" s="1">
        <v>202</v>
      </c>
      <c r="B206" s="140">
        <v>114.07</v>
      </c>
      <c r="D206" s="1">
        <v>202</v>
      </c>
      <c r="E206" s="142">
        <v>66.56</v>
      </c>
    </row>
    <row r="207" spans="1:5" x14ac:dyDescent="0.2">
      <c r="A207" s="1">
        <v>203</v>
      </c>
      <c r="B207" s="140">
        <v>114.60999999999999</v>
      </c>
      <c r="D207" s="1">
        <v>203</v>
      </c>
      <c r="E207" s="142">
        <v>67.099999999999994</v>
      </c>
    </row>
    <row r="208" spans="1:5" x14ac:dyDescent="0.2">
      <c r="A208" s="1">
        <v>204</v>
      </c>
      <c r="B208" s="140">
        <v>115.16</v>
      </c>
      <c r="D208" s="1">
        <v>204</v>
      </c>
      <c r="E208" s="142">
        <v>67.650000000000006</v>
      </c>
    </row>
    <row r="209" spans="1:5" x14ac:dyDescent="0.2">
      <c r="A209" s="1">
        <v>205</v>
      </c>
      <c r="B209" s="140">
        <v>115.71000000000001</v>
      </c>
      <c r="D209" s="1">
        <v>205</v>
      </c>
      <c r="E209" s="142">
        <v>68.2</v>
      </c>
    </row>
    <row r="210" spans="1:5" x14ac:dyDescent="0.2">
      <c r="A210" s="1">
        <v>206</v>
      </c>
      <c r="B210" s="140">
        <v>116.25999999999999</v>
      </c>
      <c r="D210" s="1">
        <v>206</v>
      </c>
      <c r="E210" s="142">
        <v>68.75</v>
      </c>
    </row>
    <row r="211" spans="1:5" x14ac:dyDescent="0.2">
      <c r="A211" s="1">
        <v>207</v>
      </c>
      <c r="B211" s="140">
        <v>116.81</v>
      </c>
      <c r="D211" s="1">
        <v>207</v>
      </c>
      <c r="E211" s="142">
        <v>69.3</v>
      </c>
    </row>
    <row r="212" spans="1:5" x14ac:dyDescent="0.2">
      <c r="A212" s="1">
        <v>208</v>
      </c>
      <c r="B212" s="140">
        <v>117.35</v>
      </c>
      <c r="D212" s="1">
        <v>208</v>
      </c>
      <c r="E212" s="142">
        <v>69.84</v>
      </c>
    </row>
    <row r="213" spans="1:5" x14ac:dyDescent="0.2">
      <c r="A213" s="1">
        <v>209</v>
      </c>
      <c r="B213" s="140">
        <v>117.9</v>
      </c>
      <c r="D213" s="1">
        <v>209</v>
      </c>
      <c r="E213" s="142">
        <v>70.39</v>
      </c>
    </row>
    <row r="214" spans="1:5" x14ac:dyDescent="0.2">
      <c r="A214" s="1">
        <v>210</v>
      </c>
      <c r="B214" s="140">
        <v>118.44999999999999</v>
      </c>
      <c r="D214" s="1">
        <v>210</v>
      </c>
      <c r="E214" s="142">
        <v>70.94</v>
      </c>
    </row>
    <row r="215" spans="1:5" x14ac:dyDescent="0.2">
      <c r="A215" s="1">
        <v>211</v>
      </c>
      <c r="B215" s="140">
        <v>119</v>
      </c>
      <c r="D215" s="1">
        <v>211</v>
      </c>
      <c r="E215" s="142">
        <v>71.489999999999995</v>
      </c>
    </row>
    <row r="216" spans="1:5" x14ac:dyDescent="0.2">
      <c r="A216" s="1">
        <v>212</v>
      </c>
      <c r="B216" s="140">
        <v>119.55000000000001</v>
      </c>
      <c r="D216" s="1">
        <v>212</v>
      </c>
      <c r="E216" s="142">
        <v>72.040000000000006</v>
      </c>
    </row>
    <row r="217" spans="1:5" x14ac:dyDescent="0.2">
      <c r="A217" s="1">
        <v>213</v>
      </c>
      <c r="B217" s="140">
        <v>120.09</v>
      </c>
      <c r="D217" s="1">
        <v>213</v>
      </c>
      <c r="E217" s="142">
        <v>72.58</v>
      </c>
    </row>
    <row r="218" spans="1:5" x14ac:dyDescent="0.2">
      <c r="A218" s="1">
        <v>214</v>
      </c>
      <c r="B218" s="140">
        <v>120.63999999999999</v>
      </c>
      <c r="D218" s="1">
        <v>214</v>
      </c>
      <c r="E218" s="142">
        <v>73.13</v>
      </c>
    </row>
    <row r="219" spans="1:5" x14ac:dyDescent="0.2">
      <c r="A219" s="1">
        <v>215</v>
      </c>
      <c r="B219" s="140">
        <v>121.19</v>
      </c>
      <c r="D219" s="1">
        <v>215</v>
      </c>
      <c r="E219" s="142">
        <v>73.680000000000007</v>
      </c>
    </row>
    <row r="220" spans="1:5" x14ac:dyDescent="0.2">
      <c r="A220" s="1">
        <v>216</v>
      </c>
      <c r="B220" s="140">
        <v>121.74000000000001</v>
      </c>
      <c r="D220" s="1">
        <v>216</v>
      </c>
      <c r="E220" s="142">
        <v>74.23</v>
      </c>
    </row>
    <row r="221" spans="1:5" x14ac:dyDescent="0.2">
      <c r="A221" s="1">
        <v>217</v>
      </c>
      <c r="B221" s="140">
        <v>122.28999999999999</v>
      </c>
      <c r="D221" s="1">
        <v>217</v>
      </c>
      <c r="E221" s="142">
        <v>74.78</v>
      </c>
    </row>
    <row r="222" spans="1:5" x14ac:dyDescent="0.2">
      <c r="A222" s="1">
        <v>218</v>
      </c>
      <c r="B222" s="140">
        <v>122.82999999999998</v>
      </c>
      <c r="D222" s="1">
        <v>218</v>
      </c>
      <c r="E222" s="142">
        <v>75.319999999999993</v>
      </c>
    </row>
    <row r="223" spans="1:5" x14ac:dyDescent="0.2">
      <c r="A223" s="1">
        <v>219</v>
      </c>
      <c r="B223" s="140">
        <v>123.38</v>
      </c>
      <c r="D223" s="1">
        <v>219</v>
      </c>
      <c r="E223" s="142">
        <v>75.87</v>
      </c>
    </row>
    <row r="224" spans="1:5" x14ac:dyDescent="0.2">
      <c r="A224" s="1">
        <v>220</v>
      </c>
      <c r="B224" s="140">
        <v>123.88999999999999</v>
      </c>
      <c r="D224" s="1">
        <v>220</v>
      </c>
      <c r="E224" s="142">
        <v>76.38</v>
      </c>
    </row>
    <row r="225" spans="1:5" x14ac:dyDescent="0.2">
      <c r="A225" s="1">
        <v>221</v>
      </c>
      <c r="B225" s="140">
        <v>124.44</v>
      </c>
      <c r="D225" s="1">
        <v>221</v>
      </c>
      <c r="E225" s="142">
        <v>76.930000000000007</v>
      </c>
    </row>
    <row r="226" spans="1:5" x14ac:dyDescent="0.2">
      <c r="A226" s="1">
        <v>222</v>
      </c>
      <c r="B226" s="140">
        <v>124.99000000000001</v>
      </c>
      <c r="D226" s="1">
        <v>222</v>
      </c>
      <c r="E226" s="142">
        <v>77.48</v>
      </c>
    </row>
    <row r="227" spans="1:5" x14ac:dyDescent="0.2">
      <c r="A227" s="1">
        <v>223</v>
      </c>
      <c r="B227" s="140">
        <v>125.53999999999999</v>
      </c>
      <c r="D227" s="1">
        <v>223</v>
      </c>
      <c r="E227" s="142">
        <v>78.03</v>
      </c>
    </row>
    <row r="228" spans="1:5" x14ac:dyDescent="0.2">
      <c r="A228" s="1">
        <v>224</v>
      </c>
      <c r="B228" s="140">
        <v>126.09</v>
      </c>
      <c r="D228" s="1">
        <v>224</v>
      </c>
      <c r="E228" s="142">
        <v>78.58</v>
      </c>
    </row>
    <row r="229" spans="1:5" x14ac:dyDescent="0.2">
      <c r="A229" s="1">
        <v>225</v>
      </c>
      <c r="B229" s="140">
        <v>126.63999999999999</v>
      </c>
      <c r="D229" s="1">
        <v>225</v>
      </c>
      <c r="E229" s="142">
        <v>79.13</v>
      </c>
    </row>
    <row r="230" spans="1:5" x14ac:dyDescent="0.2">
      <c r="A230" s="1">
        <v>226</v>
      </c>
      <c r="B230" s="140">
        <v>127.18</v>
      </c>
      <c r="D230" s="1">
        <v>226</v>
      </c>
      <c r="E230" s="142">
        <v>79.67</v>
      </c>
    </row>
    <row r="231" spans="1:5" x14ac:dyDescent="0.2">
      <c r="A231" s="1">
        <v>227</v>
      </c>
      <c r="B231" s="140">
        <v>127.72999999999999</v>
      </c>
      <c r="D231" s="1">
        <v>227</v>
      </c>
      <c r="E231" s="142">
        <v>80.22</v>
      </c>
    </row>
    <row r="232" spans="1:5" x14ac:dyDescent="0.2">
      <c r="A232" s="1">
        <v>228</v>
      </c>
      <c r="B232" s="140">
        <v>128.28</v>
      </c>
      <c r="D232" s="1">
        <v>228</v>
      </c>
      <c r="E232" s="142">
        <v>80.77</v>
      </c>
    </row>
    <row r="233" spans="1:5" x14ac:dyDescent="0.2">
      <c r="A233" s="1">
        <v>229</v>
      </c>
      <c r="B233" s="140">
        <v>128.82999999999998</v>
      </c>
      <c r="D233" s="1">
        <v>229</v>
      </c>
      <c r="E233" s="142">
        <v>81.319999999999993</v>
      </c>
    </row>
    <row r="234" spans="1:5" x14ac:dyDescent="0.2">
      <c r="A234" s="1">
        <v>230</v>
      </c>
      <c r="B234" s="140">
        <v>129.38</v>
      </c>
      <c r="D234" s="1">
        <v>230</v>
      </c>
      <c r="E234" s="142">
        <v>81.87</v>
      </c>
    </row>
    <row r="235" spans="1:5" x14ac:dyDescent="0.2">
      <c r="A235" s="1">
        <v>231</v>
      </c>
      <c r="B235" s="140">
        <v>129.93</v>
      </c>
      <c r="D235" s="1">
        <v>231</v>
      </c>
      <c r="E235" s="142">
        <v>82.42</v>
      </c>
    </row>
    <row r="236" spans="1:5" x14ac:dyDescent="0.2">
      <c r="A236" s="1">
        <v>232</v>
      </c>
      <c r="B236" s="140">
        <v>130.47999999999999</v>
      </c>
      <c r="D236" s="1">
        <v>232</v>
      </c>
      <c r="E236" s="142">
        <v>82.97</v>
      </c>
    </row>
    <row r="237" spans="1:5" x14ac:dyDescent="0.2">
      <c r="A237" s="1">
        <v>233</v>
      </c>
      <c r="B237" s="140">
        <v>131.03</v>
      </c>
      <c r="D237" s="1">
        <v>233</v>
      </c>
      <c r="E237" s="142">
        <v>83.52</v>
      </c>
    </row>
    <row r="238" spans="1:5" x14ac:dyDescent="0.2">
      <c r="A238" s="1">
        <v>234</v>
      </c>
      <c r="B238" s="140">
        <v>131.57999999999998</v>
      </c>
      <c r="D238" s="1">
        <v>234</v>
      </c>
      <c r="E238" s="142">
        <v>84.07</v>
      </c>
    </row>
    <row r="239" spans="1:5" x14ac:dyDescent="0.2">
      <c r="A239" s="1">
        <v>235</v>
      </c>
      <c r="B239" s="140">
        <v>132.13</v>
      </c>
      <c r="D239" s="1">
        <v>235</v>
      </c>
      <c r="E239" s="142">
        <v>84.62</v>
      </c>
    </row>
    <row r="240" spans="1:5" x14ac:dyDescent="0.2">
      <c r="A240" s="1">
        <v>236</v>
      </c>
      <c r="B240" s="140">
        <v>132.66999999999999</v>
      </c>
      <c r="D240" s="1">
        <v>236</v>
      </c>
      <c r="E240" s="142">
        <v>85.16</v>
      </c>
    </row>
    <row r="241" spans="1:5" x14ac:dyDescent="0.2">
      <c r="A241" s="1">
        <v>237</v>
      </c>
      <c r="B241" s="140">
        <v>133.22</v>
      </c>
      <c r="D241" s="1">
        <v>237</v>
      </c>
      <c r="E241" s="142">
        <v>85.71</v>
      </c>
    </row>
    <row r="242" spans="1:5" x14ac:dyDescent="0.2">
      <c r="A242" s="1">
        <v>238</v>
      </c>
      <c r="B242" s="140">
        <v>133.77000000000001</v>
      </c>
      <c r="D242" s="1">
        <v>238</v>
      </c>
      <c r="E242" s="142">
        <v>86.26</v>
      </c>
    </row>
    <row r="243" spans="1:5" x14ac:dyDescent="0.2">
      <c r="A243" s="1">
        <v>239</v>
      </c>
      <c r="B243" s="140">
        <v>134.32</v>
      </c>
      <c r="D243" s="1">
        <v>239</v>
      </c>
      <c r="E243" s="142">
        <v>86.81</v>
      </c>
    </row>
    <row r="244" spans="1:5" x14ac:dyDescent="0.2">
      <c r="A244" s="1">
        <v>240</v>
      </c>
      <c r="B244" s="140">
        <v>134.87</v>
      </c>
      <c r="D244" s="1">
        <v>240</v>
      </c>
      <c r="E244" s="142">
        <v>87.36</v>
      </c>
    </row>
    <row r="245" spans="1:5" x14ac:dyDescent="0.2">
      <c r="A245" s="1">
        <v>241</v>
      </c>
      <c r="B245" s="140">
        <v>135.41999999999999</v>
      </c>
      <c r="D245" s="1">
        <v>241</v>
      </c>
      <c r="E245" s="142">
        <v>87.91</v>
      </c>
    </row>
    <row r="246" spans="1:5" x14ac:dyDescent="0.2">
      <c r="A246" s="1">
        <v>242</v>
      </c>
      <c r="B246" s="140">
        <v>135.96</v>
      </c>
      <c r="D246" s="1">
        <v>242</v>
      </c>
      <c r="E246" s="142">
        <v>88.45</v>
      </c>
    </row>
    <row r="247" spans="1:5" x14ac:dyDescent="0.2">
      <c r="A247" s="1">
        <v>243</v>
      </c>
      <c r="B247" s="140">
        <v>136.51</v>
      </c>
      <c r="D247" s="1">
        <v>243</v>
      </c>
      <c r="E247" s="142">
        <v>89</v>
      </c>
    </row>
    <row r="248" spans="1:5" x14ac:dyDescent="0.2">
      <c r="A248" s="1">
        <v>244</v>
      </c>
      <c r="B248" s="140">
        <v>137.05000000000001</v>
      </c>
      <c r="D248" s="1">
        <v>244</v>
      </c>
      <c r="E248" s="142">
        <v>89.54</v>
      </c>
    </row>
    <row r="249" spans="1:5" x14ac:dyDescent="0.2">
      <c r="A249" s="1">
        <v>245</v>
      </c>
      <c r="B249" s="140">
        <v>137.6</v>
      </c>
      <c r="D249" s="1">
        <v>245</v>
      </c>
      <c r="E249" s="142">
        <v>90.09</v>
      </c>
    </row>
    <row r="250" spans="1:5" x14ac:dyDescent="0.2">
      <c r="A250" s="1">
        <v>246</v>
      </c>
      <c r="B250" s="140">
        <v>138.13999999999999</v>
      </c>
      <c r="D250" s="1">
        <v>246</v>
      </c>
      <c r="E250" s="142">
        <v>90.63</v>
      </c>
    </row>
    <row r="251" spans="1:5" x14ac:dyDescent="0.2">
      <c r="A251" s="1">
        <v>247</v>
      </c>
      <c r="B251" s="140">
        <v>138.69</v>
      </c>
      <c r="D251" s="1">
        <v>247</v>
      </c>
      <c r="E251" s="142">
        <v>91.18</v>
      </c>
    </row>
    <row r="252" spans="1:5" x14ac:dyDescent="0.2">
      <c r="A252" s="1">
        <v>248</v>
      </c>
      <c r="B252" s="140">
        <v>139.22999999999999</v>
      </c>
      <c r="D252" s="1">
        <v>248</v>
      </c>
      <c r="E252" s="142">
        <v>91.72</v>
      </c>
    </row>
    <row r="253" spans="1:5" x14ac:dyDescent="0.2">
      <c r="A253" s="1">
        <v>249</v>
      </c>
      <c r="B253" s="140">
        <v>139.78</v>
      </c>
      <c r="D253" s="1">
        <v>249</v>
      </c>
      <c r="E253" s="142">
        <v>92.27</v>
      </c>
    </row>
    <row r="254" spans="1:5" x14ac:dyDescent="0.2">
      <c r="A254" s="1">
        <v>250</v>
      </c>
      <c r="B254" s="140">
        <v>140.32</v>
      </c>
      <c r="D254" s="1">
        <v>250</v>
      </c>
      <c r="E254" s="142">
        <v>92.81</v>
      </c>
    </row>
    <row r="255" spans="1:5" x14ac:dyDescent="0.2">
      <c r="A255" s="1">
        <v>251</v>
      </c>
      <c r="B255" s="140">
        <v>140.87</v>
      </c>
      <c r="D255" s="1">
        <v>251</v>
      </c>
      <c r="E255" s="142">
        <v>93.36</v>
      </c>
    </row>
    <row r="256" spans="1:5" x14ac:dyDescent="0.2">
      <c r="A256" s="1">
        <v>252</v>
      </c>
      <c r="B256" s="140">
        <v>141.41</v>
      </c>
      <c r="D256" s="1">
        <v>252</v>
      </c>
      <c r="E256" s="142">
        <v>93.9</v>
      </c>
    </row>
    <row r="257" spans="1:5" x14ac:dyDescent="0.2">
      <c r="A257" s="1">
        <v>253</v>
      </c>
      <c r="B257" s="140">
        <v>141.96</v>
      </c>
      <c r="D257" s="1">
        <v>253</v>
      </c>
      <c r="E257" s="142">
        <v>94.45</v>
      </c>
    </row>
    <row r="258" spans="1:5" x14ac:dyDescent="0.2">
      <c r="A258" s="1">
        <v>254</v>
      </c>
      <c r="B258" s="140">
        <v>142.5</v>
      </c>
      <c r="D258" s="1">
        <v>254</v>
      </c>
      <c r="E258" s="142">
        <v>94.99</v>
      </c>
    </row>
    <row r="259" spans="1:5" x14ac:dyDescent="0.2">
      <c r="A259" s="1">
        <v>255</v>
      </c>
      <c r="B259" s="140">
        <v>143.05000000000001</v>
      </c>
      <c r="D259" s="1">
        <v>255</v>
      </c>
      <c r="E259" s="142">
        <v>95.54</v>
      </c>
    </row>
    <row r="260" spans="1:5" x14ac:dyDescent="0.2">
      <c r="A260" s="1">
        <v>256</v>
      </c>
      <c r="B260" s="140">
        <v>143.59</v>
      </c>
      <c r="D260" s="1">
        <v>256</v>
      </c>
      <c r="E260" s="142">
        <v>96.08</v>
      </c>
    </row>
    <row r="261" spans="1:5" x14ac:dyDescent="0.2">
      <c r="A261" s="1">
        <v>257</v>
      </c>
      <c r="B261" s="140">
        <v>144.13999999999999</v>
      </c>
      <c r="D261" s="1">
        <v>257</v>
      </c>
      <c r="E261" s="142">
        <v>96.63</v>
      </c>
    </row>
    <row r="262" spans="1:5" x14ac:dyDescent="0.2">
      <c r="A262" s="1">
        <v>258</v>
      </c>
      <c r="B262" s="140">
        <v>144.68</v>
      </c>
      <c r="D262" s="1">
        <v>258</v>
      </c>
      <c r="E262" s="142">
        <v>97.17</v>
      </c>
    </row>
    <row r="263" spans="1:5" x14ac:dyDescent="0.2">
      <c r="A263" s="1">
        <v>259</v>
      </c>
      <c r="B263" s="140">
        <v>145.22999999999999</v>
      </c>
      <c r="D263" s="1">
        <v>259</v>
      </c>
      <c r="E263" s="142">
        <v>97.72</v>
      </c>
    </row>
    <row r="264" spans="1:5" x14ac:dyDescent="0.2">
      <c r="A264" s="1">
        <v>260</v>
      </c>
      <c r="B264" s="140">
        <v>145.78</v>
      </c>
      <c r="D264" s="1">
        <v>260</v>
      </c>
      <c r="E264" s="142">
        <v>98.27</v>
      </c>
    </row>
    <row r="265" spans="1:5" x14ac:dyDescent="0.2">
      <c r="A265" s="1">
        <v>261</v>
      </c>
      <c r="B265" s="140">
        <v>146.32999999999998</v>
      </c>
      <c r="D265" s="1">
        <v>261</v>
      </c>
      <c r="E265" s="142">
        <v>98.82</v>
      </c>
    </row>
    <row r="266" spans="1:5" x14ac:dyDescent="0.2">
      <c r="A266" s="1">
        <v>262</v>
      </c>
      <c r="B266" s="140">
        <v>146.88</v>
      </c>
      <c r="D266" s="1">
        <v>262</v>
      </c>
      <c r="E266" s="142">
        <v>99.37</v>
      </c>
    </row>
    <row r="267" spans="1:5" x14ac:dyDescent="0.2">
      <c r="A267" s="1">
        <v>263</v>
      </c>
      <c r="B267" s="140">
        <v>147.43</v>
      </c>
      <c r="D267" s="1">
        <v>263</v>
      </c>
      <c r="E267" s="142">
        <v>99.92</v>
      </c>
    </row>
    <row r="268" spans="1:5" x14ac:dyDescent="0.2">
      <c r="A268" s="1">
        <v>264</v>
      </c>
      <c r="B268" s="140">
        <v>147.97999999999999</v>
      </c>
      <c r="D268" s="1">
        <v>264</v>
      </c>
      <c r="E268" s="142">
        <v>100.47</v>
      </c>
    </row>
    <row r="269" spans="1:5" x14ac:dyDescent="0.2">
      <c r="A269" s="1">
        <v>265</v>
      </c>
      <c r="B269" s="140">
        <v>148.52000000000001</v>
      </c>
      <c r="D269" s="1">
        <v>265</v>
      </c>
      <c r="E269" s="142">
        <v>101.01</v>
      </c>
    </row>
    <row r="270" spans="1:5" x14ac:dyDescent="0.2">
      <c r="A270" s="1">
        <v>266</v>
      </c>
      <c r="B270" s="140">
        <v>149.07</v>
      </c>
      <c r="D270" s="1">
        <v>266</v>
      </c>
      <c r="E270" s="142">
        <v>101.56</v>
      </c>
    </row>
    <row r="271" spans="1:5" x14ac:dyDescent="0.2">
      <c r="A271" s="1">
        <v>267</v>
      </c>
      <c r="B271" s="140">
        <v>149.62</v>
      </c>
      <c r="D271" s="1">
        <v>267</v>
      </c>
      <c r="E271" s="142">
        <v>102.11</v>
      </c>
    </row>
    <row r="272" spans="1:5" x14ac:dyDescent="0.2">
      <c r="A272" s="1">
        <v>268</v>
      </c>
      <c r="B272" s="140">
        <v>150.16999999999999</v>
      </c>
      <c r="D272" s="1">
        <v>268</v>
      </c>
      <c r="E272" s="142">
        <v>102.66</v>
      </c>
    </row>
    <row r="273" spans="1:5" x14ac:dyDescent="0.2">
      <c r="A273" s="1">
        <v>269</v>
      </c>
      <c r="B273" s="140">
        <v>150.72</v>
      </c>
      <c r="D273" s="1">
        <v>269</v>
      </c>
      <c r="E273" s="142">
        <v>103.21</v>
      </c>
    </row>
    <row r="274" spans="1:5" x14ac:dyDescent="0.2">
      <c r="A274" s="1">
        <v>270</v>
      </c>
      <c r="B274" s="140">
        <v>151.27000000000001</v>
      </c>
      <c r="D274" s="1">
        <v>270</v>
      </c>
      <c r="E274" s="142">
        <v>103.76</v>
      </c>
    </row>
    <row r="275" spans="1:5" x14ac:dyDescent="0.2">
      <c r="A275" s="1">
        <v>271</v>
      </c>
      <c r="B275" s="140">
        <v>151.82</v>
      </c>
      <c r="D275" s="1">
        <v>271</v>
      </c>
      <c r="E275" s="142">
        <v>104.31</v>
      </c>
    </row>
    <row r="276" spans="1:5" x14ac:dyDescent="0.2">
      <c r="A276" s="1">
        <v>272</v>
      </c>
      <c r="B276" s="140">
        <v>152.37</v>
      </c>
      <c r="D276" s="1">
        <v>272</v>
      </c>
      <c r="E276" s="142">
        <v>104.86</v>
      </c>
    </row>
    <row r="277" spans="1:5" x14ac:dyDescent="0.2">
      <c r="A277" s="1">
        <v>273</v>
      </c>
      <c r="B277" s="140">
        <v>152.91999999999999</v>
      </c>
      <c r="D277" s="1">
        <v>273</v>
      </c>
      <c r="E277" s="142">
        <v>105.41</v>
      </c>
    </row>
    <row r="278" spans="1:5" x14ac:dyDescent="0.2">
      <c r="A278" s="1">
        <v>274</v>
      </c>
      <c r="B278" s="140">
        <v>153.47</v>
      </c>
      <c r="D278" s="1">
        <v>274</v>
      </c>
      <c r="E278" s="142">
        <v>105.96</v>
      </c>
    </row>
    <row r="279" spans="1:5" x14ac:dyDescent="0.2">
      <c r="A279" s="1">
        <v>275</v>
      </c>
      <c r="B279" s="140">
        <v>154.02000000000001</v>
      </c>
      <c r="D279" s="1">
        <v>275</v>
      </c>
      <c r="E279" s="142">
        <v>106.51</v>
      </c>
    </row>
    <row r="280" spans="1:5" x14ac:dyDescent="0.2">
      <c r="A280" s="1">
        <v>276</v>
      </c>
      <c r="B280" s="140">
        <v>154.57</v>
      </c>
      <c r="D280" s="1">
        <v>276</v>
      </c>
      <c r="E280" s="142">
        <v>107.06</v>
      </c>
    </row>
    <row r="281" spans="1:5" x14ac:dyDescent="0.2">
      <c r="A281" s="1">
        <v>277</v>
      </c>
      <c r="B281" s="140">
        <v>155.12</v>
      </c>
      <c r="D281" s="1">
        <v>277</v>
      </c>
      <c r="E281" s="142">
        <v>107.61</v>
      </c>
    </row>
    <row r="282" spans="1:5" x14ac:dyDescent="0.2">
      <c r="A282" s="1">
        <v>278</v>
      </c>
      <c r="B282" s="140">
        <v>155.66999999999999</v>
      </c>
      <c r="D282" s="1">
        <v>278</v>
      </c>
      <c r="E282" s="142">
        <v>108.16</v>
      </c>
    </row>
    <row r="283" spans="1:5" x14ac:dyDescent="0.2">
      <c r="A283" s="1">
        <v>279</v>
      </c>
      <c r="B283" s="140">
        <v>156.22</v>
      </c>
      <c r="D283" s="1">
        <v>279</v>
      </c>
      <c r="E283" s="142">
        <v>108.71</v>
      </c>
    </row>
    <row r="284" spans="1:5" x14ac:dyDescent="0.2">
      <c r="A284" s="1">
        <v>280</v>
      </c>
      <c r="B284" s="140">
        <v>156.77000000000001</v>
      </c>
      <c r="D284" s="1">
        <v>280</v>
      </c>
      <c r="E284" s="142">
        <v>109.26</v>
      </c>
    </row>
    <row r="285" spans="1:5" x14ac:dyDescent="0.2">
      <c r="A285" s="1">
        <v>281</v>
      </c>
      <c r="B285" s="140">
        <v>157.32</v>
      </c>
      <c r="D285" s="1">
        <v>281</v>
      </c>
      <c r="E285" s="142">
        <v>109.81</v>
      </c>
    </row>
    <row r="286" spans="1:5" x14ac:dyDescent="0.2">
      <c r="A286" s="1">
        <v>282</v>
      </c>
      <c r="B286" s="140">
        <v>157.85999999999999</v>
      </c>
      <c r="D286" s="1">
        <v>282</v>
      </c>
      <c r="E286" s="142">
        <v>110.35</v>
      </c>
    </row>
    <row r="287" spans="1:5" x14ac:dyDescent="0.2">
      <c r="A287" s="1">
        <v>283</v>
      </c>
      <c r="B287" s="140">
        <v>158.41</v>
      </c>
      <c r="D287" s="1">
        <v>283</v>
      </c>
      <c r="E287" s="142">
        <v>110.9</v>
      </c>
    </row>
    <row r="288" spans="1:5" x14ac:dyDescent="0.2">
      <c r="A288" s="1">
        <v>284</v>
      </c>
      <c r="B288" s="140">
        <v>158.94999999999999</v>
      </c>
      <c r="D288" s="1">
        <v>284</v>
      </c>
      <c r="E288" s="142">
        <v>111.44</v>
      </c>
    </row>
    <row r="289" spans="1:5" x14ac:dyDescent="0.2">
      <c r="A289" s="1">
        <v>285</v>
      </c>
      <c r="B289" s="140">
        <v>159.49</v>
      </c>
      <c r="D289" s="1">
        <v>285</v>
      </c>
      <c r="E289" s="142">
        <v>111.98</v>
      </c>
    </row>
    <row r="290" spans="1:5" x14ac:dyDescent="0.2">
      <c r="A290" s="1">
        <v>286</v>
      </c>
      <c r="B290" s="140">
        <v>160.04</v>
      </c>
      <c r="D290" s="1">
        <v>286</v>
      </c>
      <c r="E290" s="142">
        <v>112.53</v>
      </c>
    </row>
    <row r="291" spans="1:5" x14ac:dyDescent="0.2">
      <c r="A291" s="1">
        <v>287</v>
      </c>
      <c r="B291" s="140">
        <v>160.57999999999998</v>
      </c>
      <c r="D291" s="1">
        <v>287</v>
      </c>
      <c r="E291" s="142">
        <v>113.07</v>
      </c>
    </row>
    <row r="292" spans="1:5" x14ac:dyDescent="0.2">
      <c r="A292" s="1">
        <v>288</v>
      </c>
      <c r="B292" s="140">
        <v>161.13</v>
      </c>
      <c r="D292" s="1">
        <v>288</v>
      </c>
      <c r="E292" s="142">
        <v>113.62</v>
      </c>
    </row>
    <row r="293" spans="1:5" x14ac:dyDescent="0.2">
      <c r="A293" s="1">
        <v>289</v>
      </c>
      <c r="B293" s="140">
        <v>161.66999999999999</v>
      </c>
      <c r="D293" s="1">
        <v>289</v>
      </c>
      <c r="E293" s="142">
        <v>114.16</v>
      </c>
    </row>
    <row r="294" spans="1:5" x14ac:dyDescent="0.2">
      <c r="A294" s="1">
        <v>290</v>
      </c>
      <c r="B294" s="140">
        <v>162.22</v>
      </c>
      <c r="D294" s="1">
        <v>290</v>
      </c>
      <c r="E294" s="142">
        <v>114.71</v>
      </c>
    </row>
    <row r="295" spans="1:5" x14ac:dyDescent="0.2">
      <c r="A295" s="1">
        <v>291</v>
      </c>
      <c r="B295" s="140">
        <v>162.76</v>
      </c>
      <c r="D295" s="1">
        <v>291</v>
      </c>
      <c r="E295" s="142">
        <v>115.25</v>
      </c>
    </row>
    <row r="296" spans="1:5" x14ac:dyDescent="0.2">
      <c r="A296" s="1">
        <v>292</v>
      </c>
      <c r="B296" s="140">
        <v>163.31</v>
      </c>
      <c r="D296" s="1">
        <v>292</v>
      </c>
      <c r="E296" s="142">
        <v>115.8</v>
      </c>
    </row>
    <row r="297" spans="1:5" x14ac:dyDescent="0.2">
      <c r="A297" s="1">
        <v>293</v>
      </c>
      <c r="B297" s="140">
        <v>163.85</v>
      </c>
      <c r="D297" s="1">
        <v>293</v>
      </c>
      <c r="E297" s="142">
        <v>116.34</v>
      </c>
    </row>
    <row r="298" spans="1:5" x14ac:dyDescent="0.2">
      <c r="A298" s="1">
        <v>294</v>
      </c>
      <c r="B298" s="140">
        <v>164.4</v>
      </c>
      <c r="D298" s="1">
        <v>294</v>
      </c>
      <c r="E298" s="142">
        <v>116.89</v>
      </c>
    </row>
    <row r="299" spans="1:5" x14ac:dyDescent="0.2">
      <c r="A299" s="1">
        <v>295</v>
      </c>
      <c r="B299" s="140">
        <v>164.94</v>
      </c>
      <c r="D299" s="1">
        <v>295</v>
      </c>
      <c r="E299" s="142">
        <v>117.43</v>
      </c>
    </row>
    <row r="300" spans="1:5" x14ac:dyDescent="0.2">
      <c r="A300" s="1">
        <v>296</v>
      </c>
      <c r="B300" s="140">
        <v>165.49</v>
      </c>
      <c r="D300" s="1">
        <v>296</v>
      </c>
      <c r="E300" s="142">
        <v>117.98</v>
      </c>
    </row>
    <row r="301" spans="1:5" x14ac:dyDescent="0.2">
      <c r="A301" s="1">
        <v>297</v>
      </c>
      <c r="B301" s="140">
        <v>166.03</v>
      </c>
      <c r="D301" s="1">
        <v>297</v>
      </c>
      <c r="E301" s="142">
        <v>118.52</v>
      </c>
    </row>
    <row r="302" spans="1:5" x14ac:dyDescent="0.2">
      <c r="A302" s="1">
        <v>298</v>
      </c>
      <c r="B302" s="140">
        <v>166.57999999999998</v>
      </c>
      <c r="D302" s="1">
        <v>298</v>
      </c>
      <c r="E302" s="142">
        <v>119.07</v>
      </c>
    </row>
    <row r="303" spans="1:5" x14ac:dyDescent="0.2">
      <c r="A303" s="1">
        <v>299</v>
      </c>
      <c r="B303" s="140">
        <v>167.12</v>
      </c>
      <c r="D303" s="1">
        <v>299</v>
      </c>
      <c r="E303" s="142">
        <v>119.61</v>
      </c>
    </row>
    <row r="304" spans="1:5" x14ac:dyDescent="0.2">
      <c r="A304" s="1">
        <v>300</v>
      </c>
      <c r="B304" s="140">
        <v>167.67</v>
      </c>
      <c r="D304" s="1">
        <v>300</v>
      </c>
      <c r="E304" s="142">
        <v>120.16</v>
      </c>
    </row>
  </sheetData>
  <mergeCells count="2">
    <mergeCell ref="A3:B3"/>
    <mergeCell ref="D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3</vt:i4>
      </vt:variant>
    </vt:vector>
  </HeadingPairs>
  <TitlesOfParts>
    <vt:vector size="3" baseType="lpstr">
      <vt:lpstr>Forside</vt:lpstr>
      <vt:lpstr>Leveringsplan</vt:lpstr>
      <vt:lpstr>Fragtsatser</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2012-08-06T08:44:44Z</cp:lastPrinted>
  <dcterms:created xsi:type="dcterms:W3CDTF">2002-12-04T07:22:53Z</dcterms:created>
  <dcterms:modified xsi:type="dcterms:W3CDTF">2018-12-19T13:16:57Z</dcterms:modified>
</cp:coreProperties>
</file>